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Invoice!$A$3:$N$25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3" i="1"/>
  <c r="K21"/>
  <c r="J21"/>
  <c r="H21"/>
  <c r="I21" s="1"/>
  <c r="K20"/>
  <c r="J20"/>
  <c r="H20"/>
  <c r="I20" s="1"/>
  <c r="K19"/>
  <c r="J19"/>
  <c r="H19"/>
  <c r="I19" s="1"/>
  <c r="K18"/>
  <c r="J18"/>
  <c r="H18"/>
  <c r="I18" s="1"/>
  <c r="K17"/>
  <c r="J17"/>
  <c r="H17"/>
  <c r="I17" s="1"/>
  <c r="K16"/>
  <c r="J16"/>
  <c r="H16"/>
  <c r="I16" s="1"/>
  <c r="K15"/>
  <c r="J15"/>
  <c r="H15"/>
  <c r="I15" s="1"/>
  <c r="K14"/>
  <c r="J14"/>
  <c r="H14"/>
  <c r="I14" s="1"/>
  <c r="K13"/>
  <c r="J13"/>
  <c r="H13"/>
  <c r="I13" s="1"/>
  <c r="K12"/>
  <c r="J12"/>
  <c r="H12"/>
  <c r="I12" s="1"/>
  <c r="K11"/>
  <c r="J11"/>
  <c r="H11"/>
  <c r="I11" s="1"/>
  <c r="K10"/>
  <c r="J10"/>
  <c r="H10"/>
  <c r="I10" s="1"/>
  <c r="K9"/>
  <c r="J9"/>
  <c r="H9"/>
  <c r="I9" s="1"/>
  <c r="K8"/>
  <c r="J8"/>
  <c r="H8"/>
  <c r="I8" s="1"/>
  <c r="K7"/>
  <c r="J7"/>
  <c r="H7"/>
  <c r="I7" s="1"/>
  <c r="K6"/>
  <c r="J6"/>
  <c r="H6"/>
  <c r="I6" s="1"/>
  <c r="K5"/>
  <c r="J5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K4"/>
  <c r="J4"/>
  <c r="H4"/>
  <c r="I4" s="1"/>
  <c r="M20" l="1"/>
  <c r="M19"/>
  <c r="M21"/>
  <c r="M5"/>
  <c r="M9"/>
  <c r="M11"/>
  <c r="M13"/>
  <c r="M15"/>
  <c r="M18"/>
  <c r="M4"/>
  <c r="M6"/>
  <c r="M7"/>
  <c r="M8"/>
  <c r="M10"/>
  <c r="M12"/>
  <c r="M14"/>
  <c r="M16"/>
  <c r="M17"/>
  <c r="M22" l="1"/>
</calcChain>
</file>

<file path=xl/sharedStrings.xml><?xml version="1.0" encoding="utf-8"?>
<sst xmlns="http://schemas.openxmlformats.org/spreadsheetml/2006/main" count="148" uniqueCount="92">
  <si>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</si>
  <si>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</si>
  <si>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</si>
  <si>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</si>
  <si>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</si>
  <si>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</si>
  <si>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</si>
  <si>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</si>
  <si>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</si>
  <si>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</si>
  <si>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</si>
  <si>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</si>
  <si>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</si>
  <si>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</si>
  <si>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</si>
  <si>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JAGATSINGHPUR</t>
  </si>
  <si>
    <t>PARTY NAME</t>
  </si>
  <si>
    <t>MAA KAMAKHI TRADERS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</si>
  <si>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</si>
  <si>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</si>
  <si>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</si>
  <si>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KENDRAPARA</t>
  </si>
  <si>
    <t xml:space="preserve">SHREE JAGANNATH AGENCIES </t>
  </si>
  <si>
    <t>P N BHANDAR</t>
  </si>
  <si>
    <t>Thanking you for your business.
PRAGATI LOGISTICS</t>
  </si>
  <si>
    <t>B N ENTERPRISERS</t>
  </si>
  <si>
    <t>INV.NO.</t>
  </si>
  <si>
    <t>12/11/2024</t>
  </si>
  <si>
    <t>1258</t>
  </si>
  <si>
    <t>RAGHUNATHPUR</t>
  </si>
  <si>
    <t>SH234</t>
  </si>
  <si>
    <t>ACUTAL CASE 163 BUT PREVIOUS MONTH BILL 1 CASE ADDED SO THIS MONTH LESS 1 CASE</t>
  </si>
  <si>
    <t>BALUGAON</t>
  </si>
  <si>
    <t>SUBHAM AGENCIES</t>
  </si>
  <si>
    <t>02/1/2025</t>
  </si>
  <si>
    <t>SH/297</t>
  </si>
  <si>
    <t>1597</t>
  </si>
  <si>
    <t>03/1/2025</t>
  </si>
  <si>
    <t>SH/298</t>
  </si>
  <si>
    <t>1605</t>
  </si>
  <si>
    <t>KEONJHAR</t>
  </si>
  <si>
    <t>ROUT TRADERS</t>
  </si>
  <si>
    <t>04/1/2025</t>
  </si>
  <si>
    <t>SH/299</t>
  </si>
  <si>
    <t>1607</t>
  </si>
  <si>
    <t>07/1/2025</t>
  </si>
  <si>
    <t>SH/300</t>
  </si>
  <si>
    <t>1609</t>
  </si>
  <si>
    <t>09/1/2025</t>
  </si>
  <si>
    <t>SH/301</t>
  </si>
  <si>
    <t>1615</t>
  </si>
  <si>
    <t>10/1/2025</t>
  </si>
  <si>
    <t>SH/302</t>
  </si>
  <si>
    <t>1626</t>
  </si>
  <si>
    <t xml:space="preserve">SARADA STORE </t>
  </si>
  <si>
    <t>16/1/2025</t>
  </si>
  <si>
    <t>SH/303</t>
  </si>
  <si>
    <t>1643</t>
  </si>
  <si>
    <t>17/1/2025</t>
  </si>
  <si>
    <t>SH/304</t>
  </si>
  <si>
    <t>1646</t>
  </si>
  <si>
    <t>18/1/2025</t>
  </si>
  <si>
    <t>SH/305</t>
  </si>
  <si>
    <t>1652</t>
  </si>
  <si>
    <t>22/1/2025</t>
  </si>
  <si>
    <t>SH/306</t>
  </si>
  <si>
    <t>1662</t>
  </si>
  <si>
    <t>23/1/2025</t>
  </si>
  <si>
    <t>SH/307</t>
  </si>
  <si>
    <t>1665</t>
  </si>
  <si>
    <t>27/1/2025</t>
  </si>
  <si>
    <t>SH/308</t>
  </si>
  <si>
    <t>1674</t>
  </si>
  <si>
    <t>28/1/2025</t>
  </si>
  <si>
    <t>SH/309</t>
  </si>
  <si>
    <t>1677</t>
  </si>
  <si>
    <t>30/1/2025</t>
  </si>
  <si>
    <t>SH/310</t>
  </si>
  <si>
    <t>1685</t>
  </si>
  <si>
    <t>SH/311</t>
  </si>
  <si>
    <t>1689</t>
  </si>
  <si>
    <t>B N ENTERPRISES</t>
  </si>
  <si>
    <t xml:space="preserve">MAHABIR TRADING CO </t>
  </si>
  <si>
    <t>SH/314</t>
  </si>
  <si>
    <t>31/1/2025</t>
  </si>
  <si>
    <t>SORO</t>
  </si>
  <si>
    <t>1695</t>
  </si>
  <si>
    <t>SH/313</t>
  </si>
  <si>
    <t>1690</t>
  </si>
  <si>
    <t>SH/312</t>
  </si>
  <si>
    <t>(RUPEES TWO LAKH FIVE HUNDRED FIFTY NINE ONLY)</t>
  </si>
  <si>
    <t>MONTH : JANUARY, 2025
Bill No. : 
Bill Date : 34584
Total Amount: 200559.00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</si>
</sst>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7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7" xfId="0" applyNumberFormat="1" applyBorder="1"/>
    <xf numFmtId="0" fontId="1" fillId="0" borderId="19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5" xfId="0" applyNumberFormat="1" applyFont="1" applyFill="1" applyBorder="1"/>
    <xf numFmtId="2" fontId="0" fillId="0" borderId="15" xfId="0" applyNumberFormat="1" applyFont="1" applyBorder="1"/>
    <xf numFmtId="2" fontId="0" fillId="0" borderId="20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1066800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activeCell="U9" sqref="U9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7.140625" style="1" bestFit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5.42578125" style="1" bestFit="1" customWidth="1"/>
    <col min="8" max="8" width="7.5703125" style="1" customWidth="1"/>
    <col min="9" max="10" width="7.5703125" style="1" bestFit="1" customWidth="1"/>
    <col min="11" max="11" width="8.28515625" style="1" customWidth="1"/>
    <col min="12" max="12" width="7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0.25" customHeight="1" thickBot="1">
      <c r="A1" s="40"/>
      <c r="B1" s="41"/>
      <c r="C1" s="41"/>
      <c r="D1" s="41"/>
      <c r="E1" s="41"/>
      <c r="F1" s="41"/>
      <c r="G1" s="36" t="s">
        <v>0</v>
      </c>
      <c r="H1" s="36"/>
      <c r="I1" s="36"/>
      <c r="J1" s="36"/>
      <c r="K1" s="36"/>
      <c r="L1" s="36"/>
      <c r="M1" s="37"/>
    </row>
    <row r="2" spans="1:14" ht="81" customHeight="1" thickBot="1">
      <c r="A2" s="42" t="s">
        <v>20</v>
      </c>
      <c r="B2" s="43"/>
      <c r="C2" s="43"/>
      <c r="D2" s="43"/>
      <c r="E2" s="43"/>
      <c r="F2" s="43"/>
      <c r="G2" s="38" t="s">
        <v>91</v>
      </c>
      <c r="H2" s="38"/>
      <c r="I2" s="38"/>
      <c r="J2" s="38"/>
      <c r="K2" s="38"/>
      <c r="L2" s="38"/>
      <c r="M2" s="39"/>
      <c r="N2" s="22"/>
    </row>
    <row r="3" spans="1:14" s="14" customFormat="1" ht="15" customHeight="1" thickBot="1">
      <c r="A3" s="9" t="s">
        <v>14</v>
      </c>
      <c r="B3" s="10" t="s">
        <v>1</v>
      </c>
      <c r="C3" s="10" t="s">
        <v>5</v>
      </c>
      <c r="D3" s="10" t="s">
        <v>26</v>
      </c>
      <c r="E3" s="10" t="s">
        <v>6</v>
      </c>
      <c r="F3" s="10" t="s">
        <v>7</v>
      </c>
      <c r="G3" s="10" t="s">
        <v>2</v>
      </c>
      <c r="H3" s="11" t="s">
        <v>3</v>
      </c>
      <c r="I3" s="11" t="s">
        <v>8</v>
      </c>
      <c r="J3" s="11" t="s">
        <v>9</v>
      </c>
      <c r="K3" s="11" t="s">
        <v>18</v>
      </c>
      <c r="L3" s="11" t="s">
        <v>10</v>
      </c>
      <c r="M3" s="12" t="s">
        <v>11</v>
      </c>
      <c r="N3" s="6" t="s">
        <v>16</v>
      </c>
    </row>
    <row r="4" spans="1:14" ht="15" customHeight="1">
      <c r="A4" s="17">
        <v>1</v>
      </c>
      <c r="B4" s="18" t="s">
        <v>34</v>
      </c>
      <c r="C4" s="19" t="s">
        <v>35</v>
      </c>
      <c r="D4" s="18" t="s">
        <v>36</v>
      </c>
      <c r="E4" s="24" t="s">
        <v>12</v>
      </c>
      <c r="F4" s="18" t="s">
        <v>21</v>
      </c>
      <c r="G4" s="18">
        <v>450</v>
      </c>
      <c r="H4" s="25">
        <f>VLOOKUP(F4,'[1]SHALIMAR CHEMICALS'!$C$3:$D$82,2,FALSE)</f>
        <v>40.25</v>
      </c>
      <c r="I4" s="25">
        <f>G4*H4*20%</f>
        <v>3622.5</v>
      </c>
      <c r="J4" s="25">
        <f>G4*2</f>
        <v>900</v>
      </c>
      <c r="K4" s="25">
        <f>G4*6</f>
        <v>2700</v>
      </c>
      <c r="L4" s="25">
        <v>20</v>
      </c>
      <c r="M4" s="26">
        <f>G4*H4+I4+J4+K4+L4</f>
        <v>25355</v>
      </c>
      <c r="N4" s="15" t="s">
        <v>25</v>
      </c>
    </row>
    <row r="5" spans="1:14" ht="15" customHeight="1">
      <c r="A5" s="7">
        <f>A4+1</f>
        <v>2</v>
      </c>
      <c r="B5" s="2" t="s">
        <v>37</v>
      </c>
      <c r="C5" s="5" t="s">
        <v>38</v>
      </c>
      <c r="D5" s="2" t="s">
        <v>39</v>
      </c>
      <c r="E5" s="20" t="s">
        <v>12</v>
      </c>
      <c r="F5" s="2" t="s">
        <v>40</v>
      </c>
      <c r="G5" s="2">
        <v>193</v>
      </c>
      <c r="H5" s="3">
        <f>VLOOKUP(F5,'[1]SHALIMAR CHEMICALS'!$C$3:$D$82,2,FALSE)</f>
        <v>47.15</v>
      </c>
      <c r="I5" s="3">
        <f t="shared" ref="I5:I18" si="0">G5*H5*20%</f>
        <v>1819.9899999999998</v>
      </c>
      <c r="J5" s="3">
        <f t="shared" ref="J5:J18" si="1">G5*2</f>
        <v>386</v>
      </c>
      <c r="K5" s="3">
        <f t="shared" ref="K5:K18" si="2">G5*6</f>
        <v>1158</v>
      </c>
      <c r="L5" s="3">
        <v>20</v>
      </c>
      <c r="M5" s="8">
        <f t="shared" ref="M5:M18" si="3">G5*H5+I5+J5+K5+L5</f>
        <v>12483.939999999999</v>
      </c>
      <c r="N5" s="4" t="s">
        <v>41</v>
      </c>
    </row>
    <row r="6" spans="1:14" ht="15" customHeight="1">
      <c r="A6" s="7">
        <f t="shared" ref="A6:A21" si="4">A5+1</f>
        <v>3</v>
      </c>
      <c r="B6" s="2" t="s">
        <v>42</v>
      </c>
      <c r="C6" s="5" t="s">
        <v>43</v>
      </c>
      <c r="D6" s="2" t="s">
        <v>44</v>
      </c>
      <c r="E6" s="20" t="s">
        <v>12</v>
      </c>
      <c r="F6" s="2" t="s">
        <v>21</v>
      </c>
      <c r="G6" s="2">
        <v>201</v>
      </c>
      <c r="H6" s="3">
        <f>VLOOKUP(F6,'[1]SHALIMAR CHEMICALS'!$C$3:$D$82,2,FALSE)</f>
        <v>40.25</v>
      </c>
      <c r="I6" s="3">
        <f t="shared" si="0"/>
        <v>1618.0500000000002</v>
      </c>
      <c r="J6" s="3">
        <f t="shared" si="1"/>
        <v>402</v>
      </c>
      <c r="K6" s="3">
        <f t="shared" si="2"/>
        <v>1206</v>
      </c>
      <c r="L6" s="3">
        <v>20</v>
      </c>
      <c r="M6" s="8">
        <f t="shared" si="3"/>
        <v>11336.3</v>
      </c>
      <c r="N6" s="15" t="s">
        <v>25</v>
      </c>
    </row>
    <row r="7" spans="1:14" ht="15" customHeight="1">
      <c r="A7" s="7">
        <f t="shared" si="4"/>
        <v>4</v>
      </c>
      <c r="B7" s="2" t="s">
        <v>45</v>
      </c>
      <c r="C7" s="5" t="s">
        <v>46</v>
      </c>
      <c r="D7" s="2" t="s">
        <v>47</v>
      </c>
      <c r="E7" s="20" t="s">
        <v>12</v>
      </c>
      <c r="F7" s="2" t="s">
        <v>19</v>
      </c>
      <c r="G7" s="2">
        <v>120</v>
      </c>
      <c r="H7" s="3">
        <f>VLOOKUP(F7,'[1]SHALIMAR CHEMICALS'!$C$3:$D$82,2,FALSE)</f>
        <v>40.25</v>
      </c>
      <c r="I7" s="3">
        <f t="shared" si="0"/>
        <v>966</v>
      </c>
      <c r="J7" s="3">
        <f t="shared" si="1"/>
        <v>240</v>
      </c>
      <c r="K7" s="3">
        <f t="shared" si="2"/>
        <v>720</v>
      </c>
      <c r="L7" s="3">
        <v>20</v>
      </c>
      <c r="M7" s="8">
        <f t="shared" si="3"/>
        <v>6776</v>
      </c>
      <c r="N7" s="4" t="s">
        <v>22</v>
      </c>
    </row>
    <row r="8" spans="1:14" ht="15" customHeight="1">
      <c r="A8" s="7">
        <f t="shared" si="4"/>
        <v>5</v>
      </c>
      <c r="B8" s="2" t="s">
        <v>48</v>
      </c>
      <c r="C8" s="5" t="s">
        <v>49</v>
      </c>
      <c r="D8" s="2" t="s">
        <v>50</v>
      </c>
      <c r="E8" s="20" t="s">
        <v>12</v>
      </c>
      <c r="F8" s="2" t="s">
        <v>13</v>
      </c>
      <c r="G8" s="2">
        <v>113</v>
      </c>
      <c r="H8" s="3">
        <f>VLOOKUP(F8,'[1]SHALIMAR CHEMICALS'!$C$3:$D$82,2,FALSE)</f>
        <v>46</v>
      </c>
      <c r="I8" s="3">
        <f t="shared" si="0"/>
        <v>1039.6000000000001</v>
      </c>
      <c r="J8" s="3">
        <f t="shared" si="1"/>
        <v>226</v>
      </c>
      <c r="K8" s="3">
        <f t="shared" si="2"/>
        <v>678</v>
      </c>
      <c r="L8" s="3">
        <v>20</v>
      </c>
      <c r="M8" s="8">
        <f t="shared" si="3"/>
        <v>7161.6</v>
      </c>
      <c r="N8" s="4" t="s">
        <v>17</v>
      </c>
    </row>
    <row r="9" spans="1:14" ht="15" customHeight="1">
      <c r="A9" s="7">
        <f t="shared" si="4"/>
        <v>6</v>
      </c>
      <c r="B9" s="2" t="s">
        <v>51</v>
      </c>
      <c r="C9" s="5" t="s">
        <v>52</v>
      </c>
      <c r="D9" s="2" t="s">
        <v>53</v>
      </c>
      <c r="E9" s="20" t="s">
        <v>12</v>
      </c>
      <c r="F9" s="2" t="s">
        <v>29</v>
      </c>
      <c r="G9" s="2">
        <v>178</v>
      </c>
      <c r="H9" s="3">
        <f>VLOOKUP(F9,'[1]SHALIMAR CHEMICALS'!$C$3:$D$82,2,FALSE)</f>
        <v>40</v>
      </c>
      <c r="I9" s="3">
        <f t="shared" si="0"/>
        <v>1424</v>
      </c>
      <c r="J9" s="3">
        <f t="shared" si="1"/>
        <v>356</v>
      </c>
      <c r="K9" s="3">
        <f t="shared" si="2"/>
        <v>1068</v>
      </c>
      <c r="L9" s="3">
        <v>20</v>
      </c>
      <c r="M9" s="8">
        <f t="shared" si="3"/>
        <v>9988</v>
      </c>
      <c r="N9" s="15" t="s">
        <v>54</v>
      </c>
    </row>
    <row r="10" spans="1:14" ht="15" customHeight="1">
      <c r="A10" s="7">
        <f t="shared" si="4"/>
        <v>7</v>
      </c>
      <c r="B10" s="2" t="s">
        <v>55</v>
      </c>
      <c r="C10" s="5" t="s">
        <v>56</v>
      </c>
      <c r="D10" s="2" t="s">
        <v>57</v>
      </c>
      <c r="E10" s="20" t="s">
        <v>12</v>
      </c>
      <c r="F10" s="2" t="s">
        <v>13</v>
      </c>
      <c r="G10" s="2">
        <v>118</v>
      </c>
      <c r="H10" s="3">
        <f>VLOOKUP(F10,'[1]SHALIMAR CHEMICALS'!$C$3:$D$82,2,FALSE)</f>
        <v>46</v>
      </c>
      <c r="I10" s="3">
        <f t="shared" si="0"/>
        <v>1085.6000000000001</v>
      </c>
      <c r="J10" s="3">
        <f t="shared" si="1"/>
        <v>236</v>
      </c>
      <c r="K10" s="3">
        <f t="shared" si="2"/>
        <v>708</v>
      </c>
      <c r="L10" s="3">
        <v>20</v>
      </c>
      <c r="M10" s="8">
        <f t="shared" si="3"/>
        <v>7477.6</v>
      </c>
      <c r="N10" s="4" t="s">
        <v>17</v>
      </c>
    </row>
    <row r="11" spans="1:14" ht="15" customHeight="1">
      <c r="A11" s="7">
        <f t="shared" si="4"/>
        <v>8</v>
      </c>
      <c r="B11" s="2" t="s">
        <v>58</v>
      </c>
      <c r="C11" s="5" t="s">
        <v>59</v>
      </c>
      <c r="D11" s="2" t="s">
        <v>60</v>
      </c>
      <c r="E11" s="20" t="s">
        <v>12</v>
      </c>
      <c r="F11" s="2" t="s">
        <v>15</v>
      </c>
      <c r="G11" s="2">
        <v>452</v>
      </c>
      <c r="H11" s="3">
        <f>VLOOKUP(F11,'[1]SHALIMAR CHEMICALS'!$C$3:$D$82,2,FALSE)</f>
        <v>40.25</v>
      </c>
      <c r="I11" s="3">
        <f t="shared" si="0"/>
        <v>3638.6000000000004</v>
      </c>
      <c r="J11" s="3">
        <f t="shared" si="1"/>
        <v>904</v>
      </c>
      <c r="K11" s="3">
        <f t="shared" si="2"/>
        <v>2712</v>
      </c>
      <c r="L11" s="3">
        <v>20</v>
      </c>
      <c r="M11" s="8">
        <f t="shared" si="3"/>
        <v>25467.599999999999</v>
      </c>
      <c r="N11" s="4" t="s">
        <v>23</v>
      </c>
    </row>
    <row r="12" spans="1:14" ht="15" customHeight="1">
      <c r="A12" s="7">
        <f t="shared" si="4"/>
        <v>9</v>
      </c>
      <c r="B12" s="2" t="s">
        <v>61</v>
      </c>
      <c r="C12" s="5" t="s">
        <v>62</v>
      </c>
      <c r="D12" s="2" t="s">
        <v>63</v>
      </c>
      <c r="E12" s="20" t="s">
        <v>12</v>
      </c>
      <c r="F12" s="2" t="s">
        <v>32</v>
      </c>
      <c r="G12" s="2">
        <v>115</v>
      </c>
      <c r="H12" s="3">
        <f>VLOOKUP(F12,'[1]SHALIMAR CHEMICALS'!$C$3:$D$82,2,FALSE)</f>
        <v>46</v>
      </c>
      <c r="I12" s="3">
        <f t="shared" si="0"/>
        <v>1058</v>
      </c>
      <c r="J12" s="3">
        <f t="shared" si="1"/>
        <v>230</v>
      </c>
      <c r="K12" s="3">
        <f t="shared" si="2"/>
        <v>690</v>
      </c>
      <c r="L12" s="3">
        <v>20</v>
      </c>
      <c r="M12" s="8">
        <f t="shared" si="3"/>
        <v>7288</v>
      </c>
      <c r="N12" s="4" t="s">
        <v>33</v>
      </c>
    </row>
    <row r="13" spans="1:14" ht="15" customHeight="1">
      <c r="A13" s="7">
        <f t="shared" si="4"/>
        <v>10</v>
      </c>
      <c r="B13" s="2" t="s">
        <v>64</v>
      </c>
      <c r="C13" s="5" t="s">
        <v>65</v>
      </c>
      <c r="D13" s="2" t="s">
        <v>66</v>
      </c>
      <c r="E13" s="20" t="s">
        <v>12</v>
      </c>
      <c r="F13" s="2" t="s">
        <v>15</v>
      </c>
      <c r="G13" s="2">
        <v>147</v>
      </c>
      <c r="H13" s="3">
        <f>VLOOKUP(F13,'[1]SHALIMAR CHEMICALS'!$C$3:$D$82,2,FALSE)</f>
        <v>40.25</v>
      </c>
      <c r="I13" s="3">
        <f t="shared" si="0"/>
        <v>1183.3500000000001</v>
      </c>
      <c r="J13" s="3">
        <f t="shared" si="1"/>
        <v>294</v>
      </c>
      <c r="K13" s="3">
        <f t="shared" si="2"/>
        <v>882</v>
      </c>
      <c r="L13" s="3">
        <v>20</v>
      </c>
      <c r="M13" s="8">
        <f t="shared" si="3"/>
        <v>8296.1</v>
      </c>
      <c r="N13" s="4" t="s">
        <v>23</v>
      </c>
    </row>
    <row r="14" spans="1:14" ht="15" customHeight="1">
      <c r="A14" s="7">
        <f t="shared" si="4"/>
        <v>11</v>
      </c>
      <c r="B14" s="2" t="s">
        <v>67</v>
      </c>
      <c r="C14" s="5" t="s">
        <v>68</v>
      </c>
      <c r="D14" s="2" t="s">
        <v>69</v>
      </c>
      <c r="E14" s="20" t="s">
        <v>12</v>
      </c>
      <c r="F14" s="2" t="s">
        <v>21</v>
      </c>
      <c r="G14" s="2">
        <v>173</v>
      </c>
      <c r="H14" s="3">
        <f>VLOOKUP(F14,'[1]SHALIMAR CHEMICALS'!$C$3:$D$82,2,FALSE)</f>
        <v>40.25</v>
      </c>
      <c r="I14" s="3">
        <f t="shared" si="0"/>
        <v>1392.65</v>
      </c>
      <c r="J14" s="3">
        <f t="shared" si="1"/>
        <v>346</v>
      </c>
      <c r="K14" s="3">
        <f t="shared" si="2"/>
        <v>1038</v>
      </c>
      <c r="L14" s="3">
        <v>20</v>
      </c>
      <c r="M14" s="8">
        <f t="shared" si="3"/>
        <v>9759.9</v>
      </c>
      <c r="N14" s="15" t="s">
        <v>25</v>
      </c>
    </row>
    <row r="15" spans="1:14" ht="15" customHeight="1">
      <c r="A15" s="7">
        <f t="shared" si="4"/>
        <v>12</v>
      </c>
      <c r="B15" s="2" t="s">
        <v>70</v>
      </c>
      <c r="C15" s="5" t="s">
        <v>71</v>
      </c>
      <c r="D15" s="2" t="s">
        <v>72</v>
      </c>
      <c r="E15" s="20" t="s">
        <v>12</v>
      </c>
      <c r="F15" s="2" t="s">
        <v>40</v>
      </c>
      <c r="G15" s="2">
        <v>282</v>
      </c>
      <c r="H15" s="3">
        <f>VLOOKUP(F15,'[1]SHALIMAR CHEMICALS'!$C$3:$D$82,2,FALSE)</f>
        <v>47.15</v>
      </c>
      <c r="I15" s="3">
        <f t="shared" si="0"/>
        <v>2659.26</v>
      </c>
      <c r="J15" s="3">
        <f t="shared" si="1"/>
        <v>564</v>
      </c>
      <c r="K15" s="3">
        <f t="shared" si="2"/>
        <v>1692</v>
      </c>
      <c r="L15" s="3">
        <v>20</v>
      </c>
      <c r="M15" s="8">
        <f t="shared" si="3"/>
        <v>18231.559999999998</v>
      </c>
      <c r="N15" s="4" t="s">
        <v>41</v>
      </c>
    </row>
    <row r="16" spans="1:14" ht="15" customHeight="1">
      <c r="A16" s="7">
        <f t="shared" si="4"/>
        <v>13</v>
      </c>
      <c r="B16" s="2" t="s">
        <v>73</v>
      </c>
      <c r="C16" s="5" t="s">
        <v>74</v>
      </c>
      <c r="D16" s="2" t="s">
        <v>75</v>
      </c>
      <c r="E16" s="20" t="s">
        <v>12</v>
      </c>
      <c r="F16" s="2" t="s">
        <v>19</v>
      </c>
      <c r="G16" s="2">
        <v>115</v>
      </c>
      <c r="H16" s="3">
        <f>VLOOKUP(F16,'[1]SHALIMAR CHEMICALS'!$C$3:$D$82,2,FALSE)</f>
        <v>40.25</v>
      </c>
      <c r="I16" s="3">
        <f t="shared" si="0"/>
        <v>925.75</v>
      </c>
      <c r="J16" s="3">
        <f t="shared" si="1"/>
        <v>230</v>
      </c>
      <c r="K16" s="3">
        <f t="shared" si="2"/>
        <v>690</v>
      </c>
      <c r="L16" s="3">
        <v>20</v>
      </c>
      <c r="M16" s="8">
        <f t="shared" si="3"/>
        <v>6494.5</v>
      </c>
      <c r="N16" s="4" t="s">
        <v>22</v>
      </c>
    </row>
    <row r="17" spans="1:14" ht="15" customHeight="1">
      <c r="A17" s="7">
        <f t="shared" si="4"/>
        <v>14</v>
      </c>
      <c r="B17" s="2" t="s">
        <v>76</v>
      </c>
      <c r="C17" s="5" t="s">
        <v>77</v>
      </c>
      <c r="D17" s="2" t="s">
        <v>78</v>
      </c>
      <c r="E17" s="20" t="s">
        <v>12</v>
      </c>
      <c r="F17" s="2" t="s">
        <v>32</v>
      </c>
      <c r="G17" s="2">
        <v>133</v>
      </c>
      <c r="H17" s="3">
        <f>VLOOKUP(F17,'[1]SHALIMAR CHEMICALS'!$C$3:$D$82,2,FALSE)</f>
        <v>46</v>
      </c>
      <c r="I17" s="3">
        <f t="shared" si="0"/>
        <v>1223.6000000000001</v>
      </c>
      <c r="J17" s="3">
        <f t="shared" si="1"/>
        <v>266</v>
      </c>
      <c r="K17" s="3">
        <f t="shared" si="2"/>
        <v>798</v>
      </c>
      <c r="L17" s="3">
        <v>20</v>
      </c>
      <c r="M17" s="8">
        <f t="shared" si="3"/>
        <v>8425.6</v>
      </c>
      <c r="N17" s="4" t="s">
        <v>33</v>
      </c>
    </row>
    <row r="18" spans="1:14" ht="15" customHeight="1">
      <c r="A18" s="7">
        <f t="shared" si="4"/>
        <v>15</v>
      </c>
      <c r="B18" s="2" t="s">
        <v>76</v>
      </c>
      <c r="C18" s="5" t="s">
        <v>79</v>
      </c>
      <c r="D18" s="2" t="s">
        <v>80</v>
      </c>
      <c r="E18" s="20" t="s">
        <v>12</v>
      </c>
      <c r="F18" s="2" t="s">
        <v>21</v>
      </c>
      <c r="G18" s="2">
        <v>156</v>
      </c>
      <c r="H18" s="3">
        <f>VLOOKUP(F18,'[1]SHALIMAR CHEMICALS'!$C$3:$D$82,2,FALSE)</f>
        <v>40.25</v>
      </c>
      <c r="I18" s="3">
        <f t="shared" si="0"/>
        <v>1255.8000000000002</v>
      </c>
      <c r="J18" s="3">
        <f t="shared" si="1"/>
        <v>312</v>
      </c>
      <c r="K18" s="3">
        <f t="shared" si="2"/>
        <v>936</v>
      </c>
      <c r="L18" s="3">
        <v>20</v>
      </c>
      <c r="M18" s="8">
        <f t="shared" si="3"/>
        <v>8802.7999999999993</v>
      </c>
      <c r="N18" s="4" t="s">
        <v>25</v>
      </c>
    </row>
    <row r="19" spans="1:14" ht="15" customHeight="1">
      <c r="A19" s="7">
        <f t="shared" si="4"/>
        <v>16</v>
      </c>
      <c r="B19" s="2" t="s">
        <v>84</v>
      </c>
      <c r="C19" s="5" t="s">
        <v>89</v>
      </c>
      <c r="D19" s="2" t="s">
        <v>88</v>
      </c>
      <c r="E19" s="20" t="s">
        <v>12</v>
      </c>
      <c r="F19" s="2" t="s">
        <v>19</v>
      </c>
      <c r="G19" s="2">
        <v>77</v>
      </c>
      <c r="H19" s="3">
        <f>VLOOKUP(F19,'[1]SHALIMAR CHEMICALS'!$C$3:$D$82,2,FALSE)</f>
        <v>40.25</v>
      </c>
      <c r="I19" s="3">
        <f t="shared" ref="I19:I21" si="5">G19*H19*20%</f>
        <v>619.85</v>
      </c>
      <c r="J19" s="3">
        <f t="shared" ref="J19:J21" si="6">G19*2</f>
        <v>154</v>
      </c>
      <c r="K19" s="3">
        <f t="shared" ref="K19:K21" si="7">G19*6</f>
        <v>462</v>
      </c>
      <c r="L19" s="3">
        <v>20</v>
      </c>
      <c r="M19" s="8">
        <f t="shared" ref="M19:M21" si="8">G19*H19+I19+J19+K19+L19</f>
        <v>4355.1000000000004</v>
      </c>
      <c r="N19" s="4" t="s">
        <v>22</v>
      </c>
    </row>
    <row r="20" spans="1:14" ht="15" customHeight="1">
      <c r="A20" s="7">
        <f t="shared" si="4"/>
        <v>17</v>
      </c>
      <c r="B20" s="2" t="s">
        <v>84</v>
      </c>
      <c r="C20" s="5" t="s">
        <v>87</v>
      </c>
      <c r="D20" s="2" t="s">
        <v>86</v>
      </c>
      <c r="E20" s="20" t="s">
        <v>12</v>
      </c>
      <c r="F20" s="2" t="s">
        <v>85</v>
      </c>
      <c r="G20" s="2">
        <v>248</v>
      </c>
      <c r="H20" s="3">
        <f>VLOOKUP(F20,'[1]SHALIMAR CHEMICALS'!$C$3:$D$82,2,FALSE)</f>
        <v>44.85</v>
      </c>
      <c r="I20" s="3">
        <f t="shared" si="5"/>
        <v>2224.5600000000004</v>
      </c>
      <c r="J20" s="3">
        <f t="shared" si="6"/>
        <v>496</v>
      </c>
      <c r="K20" s="3">
        <f t="shared" si="7"/>
        <v>1488</v>
      </c>
      <c r="L20" s="3">
        <v>20</v>
      </c>
      <c r="M20" s="8">
        <f t="shared" si="8"/>
        <v>15351.36</v>
      </c>
      <c r="N20" s="4" t="s">
        <v>82</v>
      </c>
    </row>
    <row r="21" spans="1:14" ht="15" customHeight="1">
      <c r="A21" s="7">
        <f t="shared" si="4"/>
        <v>18</v>
      </c>
      <c r="B21" s="2" t="s">
        <v>84</v>
      </c>
      <c r="C21" s="5" t="s">
        <v>83</v>
      </c>
      <c r="D21" s="5">
        <v>1697</v>
      </c>
      <c r="E21" s="20" t="s">
        <v>12</v>
      </c>
      <c r="F21" s="2" t="s">
        <v>21</v>
      </c>
      <c r="G21" s="2">
        <v>133</v>
      </c>
      <c r="H21" s="3">
        <f>VLOOKUP(F21,'[1]SHALIMAR CHEMICALS'!$C$3:$D$82,2,FALSE)</f>
        <v>40.25</v>
      </c>
      <c r="I21" s="3">
        <f t="shared" si="5"/>
        <v>1070.6500000000001</v>
      </c>
      <c r="J21" s="3">
        <f t="shared" si="6"/>
        <v>266</v>
      </c>
      <c r="K21" s="3">
        <f t="shared" si="7"/>
        <v>798</v>
      </c>
      <c r="L21" s="3">
        <v>20</v>
      </c>
      <c r="M21" s="8">
        <f t="shared" si="8"/>
        <v>7507.9</v>
      </c>
      <c r="N21" s="15" t="s">
        <v>81</v>
      </c>
    </row>
    <row r="22" spans="1:14" s="29" customFormat="1" ht="15" customHeight="1">
      <c r="A22" s="44" t="s">
        <v>90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27">
        <f>ROUND(SUM(M4:M21),0)</f>
        <v>200559</v>
      </c>
      <c r="N22" s="28"/>
    </row>
    <row r="23" spans="1:14" ht="15" customHeight="1" thickBot="1">
      <c r="A23" s="13"/>
      <c r="B23"/>
      <c r="C23"/>
      <c r="D23"/>
      <c r="E23"/>
      <c r="F23"/>
      <c r="G23" s="16">
        <f>SUM(G4:G21)</f>
        <v>3404</v>
      </c>
      <c r="H23" s="21"/>
      <c r="I23" s="21"/>
      <c r="J23" s="21"/>
      <c r="K23" s="21"/>
      <c r="L23" s="21"/>
      <c r="M23" s="21"/>
      <c r="N23"/>
    </row>
    <row r="24" spans="1:14" ht="15.75" thickBot="1">
      <c r="A24" s="30" t="s">
        <v>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</row>
    <row r="25" spans="1:14" ht="37.5" customHeight="1" thickBot="1">
      <c r="A25" s="33" t="s">
        <v>24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4" ht="15" customHeight="1"/>
    <row r="27" spans="1:14" ht="15" customHeight="1"/>
    <row r="28" spans="1:14" ht="15" customHeight="1"/>
    <row r="29" spans="1:14" ht="1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sortState ref="B4:O51">
    <sortCondition ref="B4:B51"/>
  </sortState>
  <mergeCells count="7">
    <mergeCell ref="A24:M24"/>
    <mergeCell ref="A25:M25"/>
    <mergeCell ref="G1:M1"/>
    <mergeCell ref="G2:M2"/>
    <mergeCell ref="A1:F1"/>
    <mergeCell ref="A2:F2"/>
    <mergeCell ref="A22:L22"/>
  </mergeCells>
  <conditionalFormatting sqref="D4:D21 D23">
    <cfRule type="duplicateValues" dxfId="1" priority="9"/>
  </conditionalFormatting>
  <conditionalFormatting sqref="C4:C21 C23">
    <cfRule type="duplicateValues" dxfId="0" priority="11"/>
  </conditionalFormatting>
  <pageMargins left="0.31496062992125984" right="0.15748031496062992" top="0.35433070866141736" bottom="0.15748031496062992" header="0.47244094488188981" footer="0.15748031496062992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9" t="s">
        <v>14</v>
      </c>
      <c r="B1" s="10" t="s">
        <v>1</v>
      </c>
      <c r="C1" s="10" t="s">
        <v>5</v>
      </c>
      <c r="D1" s="10" t="s">
        <v>26</v>
      </c>
      <c r="E1" s="10" t="s">
        <v>6</v>
      </c>
      <c r="F1" s="10" t="s">
        <v>7</v>
      </c>
      <c r="G1" s="10" t="s">
        <v>2</v>
      </c>
      <c r="H1" s="11" t="s">
        <v>3</v>
      </c>
      <c r="I1" s="11" t="s">
        <v>8</v>
      </c>
      <c r="J1" s="11" t="s">
        <v>9</v>
      </c>
      <c r="K1" s="11" t="s">
        <v>18</v>
      </c>
      <c r="L1" s="11" t="s">
        <v>10</v>
      </c>
      <c r="M1" s="12" t="s">
        <v>11</v>
      </c>
      <c r="N1" s="6" t="s">
        <v>16</v>
      </c>
    </row>
    <row r="2" spans="1:16">
      <c r="A2" s="7">
        <v>10</v>
      </c>
      <c r="B2" s="2" t="s">
        <v>27</v>
      </c>
      <c r="C2" s="5" t="s">
        <v>30</v>
      </c>
      <c r="D2" s="2" t="s">
        <v>28</v>
      </c>
      <c r="E2" s="20" t="s">
        <v>12</v>
      </c>
      <c r="F2" s="2" t="s">
        <v>21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8">
        <v>9140.6</v>
      </c>
      <c r="N2" s="15" t="s">
        <v>25</v>
      </c>
      <c r="P2" s="2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2025-02-24T08:04:14Z</cp:lastPrinted>
  <dcterms:created xsi:type="dcterms:W3CDTF">2022-05-02T05:54:47Z</dcterms:created>
  <dcterms:modified xsi:type="dcterms:W3CDTF">2025-02-24T08:04:15Z</dcterms:modified>
</cp:coreProperties>
</file>