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24" i="1" l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I4" i="1" l="1"/>
  <c r="L4" i="1" s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L23" i="1" l="1"/>
</calcChain>
</file>

<file path=xl/sharedStrings.xml><?xml version="1.0" encoding="utf-8"?>
<sst xmlns="http://schemas.openxmlformats.org/spreadsheetml/2006/main" count="113" uniqueCount="70">
  <si>
    <t>SL</t>
  </si>
  <si>
    <t>DATE</t>
  </si>
  <si>
    <t>LR NO</t>
  </si>
  <si>
    <t>BALASORE</t>
  </si>
  <si>
    <t>ANGUL</t>
  </si>
  <si>
    <t>JAJPUR TOWN</t>
  </si>
  <si>
    <t>CTC</t>
  </si>
  <si>
    <t>INV NO</t>
  </si>
  <si>
    <t>FROM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</si>
  <si>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</si>
  <si>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</si>
  <si>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</si>
  <si>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</si>
  <si>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</si>
  <si>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</si>
  <si>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</si>
  <si>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</si>
  <si>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DESTINATION</t>
  </si>
  <si>
    <t>Thanking you for your business.
PRAGATI LOGISTICS</t>
  </si>
  <si>
    <t>BARIPADA</t>
  </si>
  <si>
    <t>Kindly, verify &amp; confirm within 7 days, else GST will be filed by 20th OCTOBER, 2025. 
GST to be paid by Consignor under Reverse Charge Mechanism(RCM) as per GST.</t>
  </si>
  <si>
    <t>04/9/2025</t>
  </si>
  <si>
    <t>PL/JA/10482</t>
  </si>
  <si>
    <t>4516/4517/4518</t>
  </si>
  <si>
    <t>PL/JA/10486</t>
  </si>
  <si>
    <t>4514</t>
  </si>
  <si>
    <t>06/9/2025</t>
  </si>
  <si>
    <t>PL/JA/10588</t>
  </si>
  <si>
    <t>4854/4855</t>
  </si>
  <si>
    <t>PL/JA/10589</t>
  </si>
  <si>
    <t>4848/4849</t>
  </si>
  <si>
    <t>PL/JA/10607</t>
  </si>
  <si>
    <t>4862/4863</t>
  </si>
  <si>
    <t>PL/JA/10608</t>
  </si>
  <si>
    <t>4864</t>
  </si>
  <si>
    <t>PL/JA/10609</t>
  </si>
  <si>
    <t>4857</t>
  </si>
  <si>
    <t>08/9/2025</t>
  </si>
  <si>
    <t>PL/JA/10719</t>
  </si>
  <si>
    <t>5005</t>
  </si>
  <si>
    <t>10/9/2025</t>
  </si>
  <si>
    <t>PL/JA/10856</t>
  </si>
  <si>
    <t>6940</t>
  </si>
  <si>
    <t>PL/JA/10857</t>
  </si>
  <si>
    <t>6939</t>
  </si>
  <si>
    <t>12/9/2025</t>
  </si>
  <si>
    <t>PL/JA/10939</t>
  </si>
  <si>
    <t>15405</t>
  </si>
  <si>
    <t>16/9/2025</t>
  </si>
  <si>
    <t>PL/JA/11156</t>
  </si>
  <si>
    <t>5729</t>
  </si>
  <si>
    <t>PL/JA/11157</t>
  </si>
  <si>
    <t>5723</t>
  </si>
  <si>
    <t>PL/JA/11185</t>
  </si>
  <si>
    <t>5731</t>
  </si>
  <si>
    <t>17/9/2025</t>
  </si>
  <si>
    <t>PL/JA/11184</t>
  </si>
  <si>
    <t>5735</t>
  </si>
  <si>
    <t>23/9/2025</t>
  </si>
  <si>
    <t>PL/JA/11463</t>
  </si>
  <si>
    <t>6037</t>
  </si>
  <si>
    <t>PL/JA/11464</t>
  </si>
  <si>
    <t>6047</t>
  </si>
  <si>
    <t>24/9/2025</t>
  </si>
  <si>
    <t>PL/JA/11533</t>
  </si>
  <si>
    <t>6107/6108/6109/ 6110/6111/6112</t>
  </si>
  <si>
    <t>PL/JA/11536</t>
  </si>
  <si>
    <t>6113/6114</t>
  </si>
  <si>
    <t>(RUPEES EIGHT THOUSAND FOUR HUNDRED FIFTY EIGHT ONLY)</t>
  </si>
  <si>
    <t>Bill Date: 30/09/2025
Bill NO : 16983
Total Amount : 8458.00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</si>
</sst>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vertical="center" wrapText="1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vertical="center" wrapText="1"/>
    </xf>
    <xf numFmtId="0" fontId="3" fillId="0" borderId="17" xfId="0" applyNumberFormat="1" applyFont="1" applyBorder="1" applyAlignment="1">
      <alignment vertical="center" wrapText="1"/>
    </xf>
    <xf numFmtId="2" fontId="0" fillId="0" borderId="17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 wrapText="1"/>
    </xf>
    <xf numFmtId="2" fontId="0" fillId="0" borderId="22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2" fontId="0" fillId="0" borderId="3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6</xdr:col>
      <xdr:colOff>352426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4467226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U18" sqref="U18"/>
    </sheetView>
  </sheetViews>
  <sheetFormatPr defaultRowHeight="15"/>
  <cols>
    <col min="1" max="1" width="3.5703125" customWidth="1"/>
    <col min="2" max="2" width="10.140625" customWidth="1"/>
    <col min="3" max="3" width="11.7109375" bestFit="1" customWidth="1"/>
    <col min="4" max="4" width="15.7109375" style="1" bestFit="1" customWidth="1"/>
    <col min="5" max="5" width="7" customWidth="1"/>
    <col min="6" max="6" width="13.5703125" bestFit="1" customWidth="1"/>
    <col min="7" max="7" width="6.42578125" customWidth="1"/>
    <col min="8" max="8" width="7.140625" customWidth="1"/>
    <col min="9" max="9" width="7.28515625" customWidth="1"/>
    <col min="10" max="11" width="7.140625" customWidth="1"/>
    <col min="12" max="12" width="9" customWidth="1"/>
  </cols>
  <sheetData>
    <row r="1" spans="1:15" s="1" customFormat="1" ht="78" customHeight="1" thickBot="1">
      <c r="A1" s="23"/>
      <c r="B1" s="24"/>
      <c r="C1" s="24"/>
      <c r="D1" s="24"/>
      <c r="E1" s="24"/>
      <c r="F1" s="24"/>
      <c r="G1" s="24"/>
      <c r="H1" s="25" t="s">
        <v>15</v>
      </c>
      <c r="I1" s="25"/>
      <c r="J1" s="25"/>
      <c r="K1" s="25"/>
      <c r="L1" s="26"/>
      <c r="O1" s="2"/>
    </row>
    <row r="2" spans="1:15" s="1" customFormat="1" ht="66.75" customHeight="1" thickBot="1">
      <c r="A2" s="27" t="s">
        <v>16</v>
      </c>
      <c r="B2" s="28"/>
      <c r="C2" s="28"/>
      <c r="D2" s="28"/>
      <c r="E2" s="28"/>
      <c r="F2" s="28"/>
      <c r="G2" s="29"/>
      <c r="H2" s="30" t="s">
        <v>69</v>
      </c>
      <c r="I2" s="31"/>
      <c r="J2" s="31"/>
      <c r="K2" s="31"/>
      <c r="L2" s="32"/>
      <c r="N2" s="2"/>
    </row>
    <row r="3" spans="1:15" s="8" customFormat="1" ht="14.65" customHeight="1" thickBot="1">
      <c r="A3" s="9" t="s">
        <v>0</v>
      </c>
      <c r="B3" s="10" t="s">
        <v>1</v>
      </c>
      <c r="C3" s="10" t="s">
        <v>2</v>
      </c>
      <c r="D3" s="11" t="s">
        <v>7</v>
      </c>
      <c r="E3" s="10" t="s">
        <v>8</v>
      </c>
      <c r="F3" s="10" t="s">
        <v>17</v>
      </c>
      <c r="G3" s="10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3" t="s">
        <v>14</v>
      </c>
    </row>
    <row r="4" spans="1:15" s="4" customFormat="1" ht="14.65" customHeight="1">
      <c r="A4" s="34">
        <v>1</v>
      </c>
      <c r="B4" s="35" t="s">
        <v>21</v>
      </c>
      <c r="C4" s="35" t="s">
        <v>22</v>
      </c>
      <c r="D4" s="36" t="s">
        <v>23</v>
      </c>
      <c r="E4" s="37" t="s">
        <v>6</v>
      </c>
      <c r="F4" s="35" t="s">
        <v>4</v>
      </c>
      <c r="G4" s="35">
        <v>18</v>
      </c>
      <c r="H4" s="38">
        <f>VLOOKUP(F4,'[1]ARISTO PHARMASEUTICALS'!$C$3:$E$44,3,FALSE)</f>
        <v>33.81</v>
      </c>
      <c r="I4" s="38">
        <f>G4*H4*20%</f>
        <v>121.71600000000001</v>
      </c>
      <c r="J4" s="38">
        <f>G4*2</f>
        <v>36</v>
      </c>
      <c r="K4" s="38">
        <v>35</v>
      </c>
      <c r="L4" s="39">
        <f>G4*H4+I4+J4+K4</f>
        <v>801.29600000000005</v>
      </c>
    </row>
    <row r="5" spans="1:15" s="4" customFormat="1" ht="14.65" customHeight="1">
      <c r="A5" s="40">
        <v>2</v>
      </c>
      <c r="B5" s="5" t="s">
        <v>21</v>
      </c>
      <c r="C5" s="14" t="s">
        <v>24</v>
      </c>
      <c r="D5" s="6" t="s">
        <v>25</v>
      </c>
      <c r="E5" s="33" t="s">
        <v>6</v>
      </c>
      <c r="F5" s="5" t="s">
        <v>4</v>
      </c>
      <c r="G5" s="5">
        <v>2</v>
      </c>
      <c r="H5" s="7">
        <f>VLOOKUP(F5,'[1]ARISTO PHARMASEUTICALS'!$C$3:$E$44,3,FALSE)</f>
        <v>33.81</v>
      </c>
      <c r="I5" s="7">
        <f>G5*H5*20%</f>
        <v>13.524000000000001</v>
      </c>
      <c r="J5" s="7">
        <f>G5*2</f>
        <v>4</v>
      </c>
      <c r="K5" s="7">
        <v>35</v>
      </c>
      <c r="L5" s="41">
        <f>G5*H5+I5+J5+K5</f>
        <v>120.14400000000001</v>
      </c>
    </row>
    <row r="6" spans="1:15" s="4" customFormat="1" ht="14.65" customHeight="1">
      <c r="A6" s="40">
        <v>3</v>
      </c>
      <c r="B6" s="5" t="s">
        <v>26</v>
      </c>
      <c r="C6" s="5" t="s">
        <v>27</v>
      </c>
      <c r="D6" s="6" t="s">
        <v>28</v>
      </c>
      <c r="E6" s="33" t="s">
        <v>6</v>
      </c>
      <c r="F6" s="5" t="s">
        <v>4</v>
      </c>
      <c r="G6" s="5">
        <v>1</v>
      </c>
      <c r="H6" s="7">
        <f>VLOOKUP(F6,'[1]ARISTO PHARMASEUTICALS'!$C$3:$E$44,3,FALSE)</f>
        <v>33.81</v>
      </c>
      <c r="I6" s="7">
        <f>G6*H6*20%</f>
        <v>6.7620000000000005</v>
      </c>
      <c r="J6" s="7">
        <f>G6*2</f>
        <v>2</v>
      </c>
      <c r="K6" s="7">
        <v>35</v>
      </c>
      <c r="L6" s="41">
        <f>G6*H6+I6+J6+K6</f>
        <v>77.572000000000003</v>
      </c>
    </row>
    <row r="7" spans="1:15" s="4" customFormat="1" ht="14.65" customHeight="1">
      <c r="A7" s="40">
        <v>4</v>
      </c>
      <c r="B7" s="5" t="s">
        <v>26</v>
      </c>
      <c r="C7" s="5" t="s">
        <v>29</v>
      </c>
      <c r="D7" s="6" t="s">
        <v>30</v>
      </c>
      <c r="E7" s="33" t="s">
        <v>6</v>
      </c>
      <c r="F7" s="5" t="s">
        <v>4</v>
      </c>
      <c r="G7" s="5">
        <v>21</v>
      </c>
      <c r="H7" s="7">
        <f>VLOOKUP(F7,'[1]ARISTO PHARMASEUTICALS'!$C$3:$E$44,3,FALSE)</f>
        <v>33.81</v>
      </c>
      <c r="I7" s="7">
        <f>G7*H7*20%</f>
        <v>142.00200000000001</v>
      </c>
      <c r="J7" s="7">
        <f>G7*2</f>
        <v>42</v>
      </c>
      <c r="K7" s="7">
        <v>35</v>
      </c>
      <c r="L7" s="41">
        <f>G7*H7+I7+J7+K7</f>
        <v>929.01199999999994</v>
      </c>
    </row>
    <row r="8" spans="1:15" s="4" customFormat="1" ht="14.65" customHeight="1">
      <c r="A8" s="40">
        <v>5</v>
      </c>
      <c r="B8" s="5" t="s">
        <v>26</v>
      </c>
      <c r="C8" s="5" t="s">
        <v>31</v>
      </c>
      <c r="D8" s="6" t="s">
        <v>32</v>
      </c>
      <c r="E8" s="33" t="s">
        <v>6</v>
      </c>
      <c r="F8" s="5" t="s">
        <v>19</v>
      </c>
      <c r="G8" s="5">
        <v>4</v>
      </c>
      <c r="H8" s="7">
        <f>VLOOKUP(F8,'[1]ARISTO PHARMASEUTICALS'!$C$3:$E$44,3,FALSE)</f>
        <v>26.35</v>
      </c>
      <c r="I8" s="7">
        <f>G8*H8*20%</f>
        <v>21.080000000000002</v>
      </c>
      <c r="J8" s="7">
        <f>G8*2</f>
        <v>8</v>
      </c>
      <c r="K8" s="7">
        <v>35</v>
      </c>
      <c r="L8" s="41">
        <f>G8*H8+I8+J8+K8</f>
        <v>169.48000000000002</v>
      </c>
    </row>
    <row r="9" spans="1:15" s="4" customFormat="1" ht="14.65" customHeight="1">
      <c r="A9" s="40">
        <v>6</v>
      </c>
      <c r="B9" s="5" t="s">
        <v>26</v>
      </c>
      <c r="C9" s="5" t="s">
        <v>33</v>
      </c>
      <c r="D9" s="6" t="s">
        <v>34</v>
      </c>
      <c r="E9" s="33" t="s">
        <v>6</v>
      </c>
      <c r="F9" s="5" t="s">
        <v>19</v>
      </c>
      <c r="G9" s="5">
        <v>2</v>
      </c>
      <c r="H9" s="7">
        <f>VLOOKUP(F9,'[1]ARISTO PHARMASEUTICALS'!$C$3:$E$44,3,FALSE)</f>
        <v>26.35</v>
      </c>
      <c r="I9" s="7">
        <f>G9*H9*20%</f>
        <v>10.540000000000001</v>
      </c>
      <c r="J9" s="7">
        <f>G9*2</f>
        <v>4</v>
      </c>
      <c r="K9" s="7">
        <v>35</v>
      </c>
      <c r="L9" s="41">
        <f>G9*H9+I9+J9+K9</f>
        <v>102.24000000000001</v>
      </c>
    </row>
    <row r="10" spans="1:15" s="4" customFormat="1" ht="14.65" customHeight="1">
      <c r="A10" s="40">
        <v>7</v>
      </c>
      <c r="B10" s="5" t="s">
        <v>26</v>
      </c>
      <c r="C10" s="5" t="s">
        <v>35</v>
      </c>
      <c r="D10" s="6" t="s">
        <v>36</v>
      </c>
      <c r="E10" s="33" t="s">
        <v>6</v>
      </c>
      <c r="F10" s="5" t="s">
        <v>19</v>
      </c>
      <c r="G10" s="5">
        <v>19</v>
      </c>
      <c r="H10" s="7">
        <f>VLOOKUP(F10,'[1]ARISTO PHARMASEUTICALS'!$C$3:$E$44,3,FALSE)</f>
        <v>26.35</v>
      </c>
      <c r="I10" s="7">
        <f>G10*H10*20%</f>
        <v>100.13000000000001</v>
      </c>
      <c r="J10" s="7">
        <f>G10*2</f>
        <v>38</v>
      </c>
      <c r="K10" s="7">
        <v>35</v>
      </c>
      <c r="L10" s="41">
        <f>G10*H10+I10+J10+K10</f>
        <v>673.78000000000009</v>
      </c>
    </row>
    <row r="11" spans="1:15" s="4" customFormat="1" ht="14.65" customHeight="1">
      <c r="A11" s="40">
        <v>8</v>
      </c>
      <c r="B11" s="5" t="s">
        <v>37</v>
      </c>
      <c r="C11" s="5" t="s">
        <v>38</v>
      </c>
      <c r="D11" s="6" t="s">
        <v>39</v>
      </c>
      <c r="E11" s="33" t="s">
        <v>6</v>
      </c>
      <c r="F11" s="5" t="s">
        <v>19</v>
      </c>
      <c r="G11" s="5">
        <v>5</v>
      </c>
      <c r="H11" s="7">
        <f>VLOOKUP(F11,'[1]ARISTO PHARMASEUTICALS'!$C$3:$E$44,3,FALSE)</f>
        <v>26.35</v>
      </c>
      <c r="I11" s="7">
        <f>G11*H11*20%</f>
        <v>26.35</v>
      </c>
      <c r="J11" s="7">
        <f>G11*2</f>
        <v>10</v>
      </c>
      <c r="K11" s="7">
        <v>35</v>
      </c>
      <c r="L11" s="41">
        <f>G11*H11+I11+J11+K11</f>
        <v>203.1</v>
      </c>
    </row>
    <row r="12" spans="1:15" s="4" customFormat="1" ht="14.65" customHeight="1">
      <c r="A12" s="40">
        <v>9</v>
      </c>
      <c r="B12" s="5" t="s">
        <v>40</v>
      </c>
      <c r="C12" s="5" t="s">
        <v>41</v>
      </c>
      <c r="D12" s="6" t="s">
        <v>42</v>
      </c>
      <c r="E12" s="33" t="s">
        <v>6</v>
      </c>
      <c r="F12" s="5" t="s">
        <v>3</v>
      </c>
      <c r="G12" s="5">
        <v>3</v>
      </c>
      <c r="H12" s="7">
        <f>VLOOKUP(F12,'[1]ARISTO PHARMASEUTICALS'!$C$3:$E$44,3,FALSE)</f>
        <v>26.35</v>
      </c>
      <c r="I12" s="7">
        <f>G12*H12*20%</f>
        <v>15.810000000000002</v>
      </c>
      <c r="J12" s="7">
        <f>G12*2</f>
        <v>6</v>
      </c>
      <c r="K12" s="7">
        <v>35</v>
      </c>
      <c r="L12" s="41">
        <f>G12*H12+I12+J12+K12</f>
        <v>135.86000000000001</v>
      </c>
    </row>
    <row r="13" spans="1:15" s="4" customFormat="1" ht="14.65" customHeight="1">
      <c r="A13" s="40">
        <v>10</v>
      </c>
      <c r="B13" s="5" t="s">
        <v>40</v>
      </c>
      <c r="C13" s="5" t="s">
        <v>43</v>
      </c>
      <c r="D13" s="6" t="s">
        <v>44</v>
      </c>
      <c r="E13" s="33" t="s">
        <v>6</v>
      </c>
      <c r="F13" s="5" t="s">
        <v>3</v>
      </c>
      <c r="G13" s="5">
        <v>3</v>
      </c>
      <c r="H13" s="7">
        <f>VLOOKUP(F13,'[1]ARISTO PHARMASEUTICALS'!$C$3:$E$44,3,FALSE)</f>
        <v>26.35</v>
      </c>
      <c r="I13" s="7">
        <f>G13*H13*20%</f>
        <v>15.810000000000002</v>
      </c>
      <c r="J13" s="7">
        <f>G13*2</f>
        <v>6</v>
      </c>
      <c r="K13" s="7">
        <v>35</v>
      </c>
      <c r="L13" s="41">
        <f>G13*H13+I13+J13+K13</f>
        <v>135.86000000000001</v>
      </c>
    </row>
    <row r="14" spans="1:15" s="4" customFormat="1" ht="14.65" customHeight="1">
      <c r="A14" s="40">
        <v>11</v>
      </c>
      <c r="B14" s="5" t="s">
        <v>45</v>
      </c>
      <c r="C14" s="5" t="s">
        <v>46</v>
      </c>
      <c r="D14" s="6" t="s">
        <v>47</v>
      </c>
      <c r="E14" s="33" t="s">
        <v>6</v>
      </c>
      <c r="F14" s="5" t="s">
        <v>5</v>
      </c>
      <c r="G14" s="5">
        <v>1</v>
      </c>
      <c r="H14" s="7">
        <f>VLOOKUP(F14,'[1]ARISTO PHARMASEUTICALS'!$C$3:$E$44,3,FALSE)</f>
        <v>38.630000000000003</v>
      </c>
      <c r="I14" s="7">
        <f>G14*H14*20%</f>
        <v>7.7260000000000009</v>
      </c>
      <c r="J14" s="7">
        <f>G14*2</f>
        <v>2</v>
      </c>
      <c r="K14" s="7">
        <v>35</v>
      </c>
      <c r="L14" s="41">
        <f>G14*H14+I14+J14+K14</f>
        <v>83.355999999999995</v>
      </c>
    </row>
    <row r="15" spans="1:15" s="4" customFormat="1" ht="14.65" customHeight="1">
      <c r="A15" s="40">
        <v>12</v>
      </c>
      <c r="B15" s="5" t="s">
        <v>48</v>
      </c>
      <c r="C15" s="5" t="s">
        <v>49</v>
      </c>
      <c r="D15" s="6" t="s">
        <v>50</v>
      </c>
      <c r="E15" s="33" t="s">
        <v>6</v>
      </c>
      <c r="F15" s="5" t="s">
        <v>5</v>
      </c>
      <c r="G15" s="5">
        <v>1</v>
      </c>
      <c r="H15" s="7">
        <f>VLOOKUP(F15,'[1]ARISTO PHARMASEUTICALS'!$C$3:$E$44,3,FALSE)</f>
        <v>38.630000000000003</v>
      </c>
      <c r="I15" s="7">
        <f>G15*H15*20%</f>
        <v>7.7260000000000009</v>
      </c>
      <c r="J15" s="7">
        <f>G15*2</f>
        <v>2</v>
      </c>
      <c r="K15" s="7">
        <v>35</v>
      </c>
      <c r="L15" s="41">
        <f>G15*H15+I15+J15+K15</f>
        <v>83.355999999999995</v>
      </c>
    </row>
    <row r="16" spans="1:15" s="4" customFormat="1" ht="14.65" customHeight="1">
      <c r="A16" s="40">
        <v>13</v>
      </c>
      <c r="B16" s="5" t="s">
        <v>48</v>
      </c>
      <c r="C16" s="5" t="s">
        <v>51</v>
      </c>
      <c r="D16" s="6" t="s">
        <v>52</v>
      </c>
      <c r="E16" s="33" t="s">
        <v>6</v>
      </c>
      <c r="F16" s="5" t="s">
        <v>5</v>
      </c>
      <c r="G16" s="5">
        <v>19</v>
      </c>
      <c r="H16" s="7">
        <f>VLOOKUP(F16,'[1]ARISTO PHARMASEUTICALS'!$C$3:$E$44,3,FALSE)</f>
        <v>38.630000000000003</v>
      </c>
      <c r="I16" s="7">
        <f>G16*H16*20%</f>
        <v>146.79400000000001</v>
      </c>
      <c r="J16" s="7">
        <f>G16*2</f>
        <v>38</v>
      </c>
      <c r="K16" s="7">
        <v>35</v>
      </c>
      <c r="L16" s="41">
        <f>G16*H16+I16+J16+K16</f>
        <v>953.76400000000001</v>
      </c>
    </row>
    <row r="17" spans="1:12" s="4" customFormat="1" ht="14.65" customHeight="1">
      <c r="A17" s="40">
        <v>14</v>
      </c>
      <c r="B17" s="5" t="s">
        <v>48</v>
      </c>
      <c r="C17" s="5" t="s">
        <v>53</v>
      </c>
      <c r="D17" s="6" t="s">
        <v>54</v>
      </c>
      <c r="E17" s="33" t="s">
        <v>6</v>
      </c>
      <c r="F17" s="5" t="s">
        <v>19</v>
      </c>
      <c r="G17" s="5">
        <v>25</v>
      </c>
      <c r="H17" s="7">
        <f>VLOOKUP(F17,'[1]ARISTO PHARMASEUTICALS'!$C$3:$E$44,3,FALSE)</f>
        <v>26.35</v>
      </c>
      <c r="I17" s="7">
        <f>G17*H17*20%</f>
        <v>131.75</v>
      </c>
      <c r="J17" s="7">
        <f>G17*2</f>
        <v>50</v>
      </c>
      <c r="K17" s="7">
        <v>35</v>
      </c>
      <c r="L17" s="41">
        <f>G17*H17+I17+J17+K17</f>
        <v>875.5</v>
      </c>
    </row>
    <row r="18" spans="1:12" s="4" customFormat="1" ht="14.65" customHeight="1">
      <c r="A18" s="40">
        <v>15</v>
      </c>
      <c r="B18" s="5" t="s">
        <v>55</v>
      </c>
      <c r="C18" s="5" t="s">
        <v>56</v>
      </c>
      <c r="D18" s="6" t="s">
        <v>57</v>
      </c>
      <c r="E18" s="33" t="s">
        <v>6</v>
      </c>
      <c r="F18" s="5" t="s">
        <v>19</v>
      </c>
      <c r="G18" s="5">
        <v>4</v>
      </c>
      <c r="H18" s="7">
        <f>VLOOKUP(F18,'[1]ARISTO PHARMASEUTICALS'!$C$3:$E$44,3,FALSE)</f>
        <v>26.35</v>
      </c>
      <c r="I18" s="7">
        <f>G18*H18*20%</f>
        <v>21.080000000000002</v>
      </c>
      <c r="J18" s="7">
        <f>G18*2</f>
        <v>8</v>
      </c>
      <c r="K18" s="7">
        <v>35</v>
      </c>
      <c r="L18" s="41">
        <f>G18*H18+I18+J18+K18</f>
        <v>169.48000000000002</v>
      </c>
    </row>
    <row r="19" spans="1:12" s="4" customFormat="1" ht="14.65" customHeight="1">
      <c r="A19" s="40">
        <v>16</v>
      </c>
      <c r="B19" s="5" t="s">
        <v>58</v>
      </c>
      <c r="C19" s="5" t="s">
        <v>59</v>
      </c>
      <c r="D19" s="6" t="s">
        <v>60</v>
      </c>
      <c r="E19" s="33" t="s">
        <v>6</v>
      </c>
      <c r="F19" s="5" t="s">
        <v>5</v>
      </c>
      <c r="G19" s="5">
        <v>25</v>
      </c>
      <c r="H19" s="7">
        <f>VLOOKUP(F19,'[1]ARISTO PHARMASEUTICALS'!$C$3:$E$44,3,FALSE)</f>
        <v>38.630000000000003</v>
      </c>
      <c r="I19" s="7">
        <f>G19*H19*20%</f>
        <v>193.15000000000003</v>
      </c>
      <c r="J19" s="7">
        <f>G19*2</f>
        <v>50</v>
      </c>
      <c r="K19" s="7">
        <v>35</v>
      </c>
      <c r="L19" s="41">
        <f>G19*H19+I19+J19+K19</f>
        <v>1243.9000000000001</v>
      </c>
    </row>
    <row r="20" spans="1:12" s="4" customFormat="1" ht="14.65" customHeight="1">
      <c r="A20" s="40">
        <v>17</v>
      </c>
      <c r="B20" s="5" t="s">
        <v>58</v>
      </c>
      <c r="C20" s="5" t="s">
        <v>61</v>
      </c>
      <c r="D20" s="6" t="s">
        <v>62</v>
      </c>
      <c r="E20" s="33" t="s">
        <v>6</v>
      </c>
      <c r="F20" s="5" t="s">
        <v>5</v>
      </c>
      <c r="G20" s="5">
        <v>1</v>
      </c>
      <c r="H20" s="7">
        <f>VLOOKUP(F20,'[1]ARISTO PHARMASEUTICALS'!$C$3:$E$44,3,FALSE)</f>
        <v>38.630000000000003</v>
      </c>
      <c r="I20" s="7">
        <f>G20*H20*20%</f>
        <v>7.7260000000000009</v>
      </c>
      <c r="J20" s="7">
        <f>G20*2</f>
        <v>2</v>
      </c>
      <c r="K20" s="7">
        <v>35</v>
      </c>
      <c r="L20" s="41">
        <f>G20*H20+I20+J20+K20</f>
        <v>83.355999999999995</v>
      </c>
    </row>
    <row r="21" spans="1:12" s="4" customFormat="1" ht="30">
      <c r="A21" s="40">
        <v>18</v>
      </c>
      <c r="B21" s="5" t="s">
        <v>63</v>
      </c>
      <c r="C21" s="5" t="s">
        <v>64</v>
      </c>
      <c r="D21" s="33" t="s">
        <v>65</v>
      </c>
      <c r="E21" s="33" t="s">
        <v>6</v>
      </c>
      <c r="F21" s="5" t="s">
        <v>5</v>
      </c>
      <c r="G21" s="5">
        <v>31</v>
      </c>
      <c r="H21" s="7">
        <f>VLOOKUP(F21,'[1]ARISTO PHARMASEUTICALS'!$C$3:$E$44,3,FALSE)</f>
        <v>38.630000000000003</v>
      </c>
      <c r="I21" s="7">
        <f>G21*H21*20%</f>
        <v>239.506</v>
      </c>
      <c r="J21" s="7">
        <f>G21*2</f>
        <v>62</v>
      </c>
      <c r="K21" s="7">
        <v>35</v>
      </c>
      <c r="L21" s="41">
        <f>G21*H21+I21+J21+K21</f>
        <v>1534.0360000000001</v>
      </c>
    </row>
    <row r="22" spans="1:12" s="4" customFormat="1" ht="14.65" customHeight="1" thickBot="1">
      <c r="A22" s="47">
        <v>19</v>
      </c>
      <c r="B22" s="48" t="s">
        <v>63</v>
      </c>
      <c r="C22" s="48" t="s">
        <v>66</v>
      </c>
      <c r="D22" s="49" t="s">
        <v>67</v>
      </c>
      <c r="E22" s="50" t="s">
        <v>6</v>
      </c>
      <c r="F22" s="48" t="s">
        <v>5</v>
      </c>
      <c r="G22" s="48">
        <v>1</v>
      </c>
      <c r="H22" s="51">
        <f>VLOOKUP(F22,'[1]ARISTO PHARMASEUTICALS'!$C$3:$E$44,3,FALSE)</f>
        <v>38.630000000000003</v>
      </c>
      <c r="I22" s="51">
        <f>G22*H22*20%</f>
        <v>7.7260000000000009</v>
      </c>
      <c r="J22" s="51">
        <f>G22*2</f>
        <v>2</v>
      </c>
      <c r="K22" s="51">
        <v>35</v>
      </c>
      <c r="L22" s="52">
        <f>G22*H22+I22+J22+K22</f>
        <v>83.355999999999995</v>
      </c>
    </row>
    <row r="23" spans="1:12" s="4" customFormat="1" ht="14.65" customHeight="1" thickBot="1">
      <c r="A23" s="54" t="s">
        <v>68</v>
      </c>
      <c r="B23" s="55"/>
      <c r="C23" s="55"/>
      <c r="D23" s="55"/>
      <c r="E23" s="55"/>
      <c r="F23" s="55"/>
      <c r="G23" s="55"/>
      <c r="H23" s="55"/>
      <c r="I23" s="55"/>
      <c r="J23" s="55"/>
      <c r="K23" s="56"/>
      <c r="L23" s="57">
        <f>ROUND(SUM(L4:L22),0)</f>
        <v>8458</v>
      </c>
    </row>
    <row r="24" spans="1:12" s="4" customFormat="1" ht="14.65" customHeight="1" thickBot="1">
      <c r="A24" s="42"/>
      <c r="B24" s="43"/>
      <c r="C24" s="43"/>
      <c r="D24" s="44"/>
      <c r="E24" s="44"/>
      <c r="F24" s="43"/>
      <c r="G24" s="53">
        <f>SUM(G4:G22)</f>
        <v>186</v>
      </c>
      <c r="H24" s="45"/>
      <c r="I24" s="45"/>
      <c r="J24" s="45"/>
      <c r="K24" s="45"/>
      <c r="L24" s="46"/>
    </row>
    <row r="25" spans="1:12" s="3" customFormat="1" ht="33" customHeight="1">
      <c r="A25" s="15" t="s">
        <v>20</v>
      </c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8"/>
    </row>
    <row r="26" spans="1:12" s="3" customFormat="1" ht="60.75" customHeight="1" thickBot="1">
      <c r="A26" s="19" t="s">
        <v>18</v>
      </c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2"/>
    </row>
  </sheetData>
  <mergeCells count="7">
    <mergeCell ref="A25:L25"/>
    <mergeCell ref="A26:L26"/>
    <mergeCell ref="A1:G1"/>
    <mergeCell ref="H1:L1"/>
    <mergeCell ref="A2:G2"/>
    <mergeCell ref="H2:L2"/>
    <mergeCell ref="A23:K23"/>
  </mergeCells>
  <conditionalFormatting sqref="C1:C2">
    <cfRule type="duplicateValues" dxfId="3" priority="3"/>
    <cfRule type="duplicateValues" dxfId="2" priority="4"/>
  </conditionalFormatting>
  <conditionalFormatting sqref="C25:C26">
    <cfRule type="duplicateValues" dxfId="1" priority="5"/>
    <cfRule type="duplicateValues" dxfId="0" priority="6"/>
  </conditionalFormatting>
  <pageMargins left="0.27559055118110237" right="0.19685039370078741" top="0.35433070866141736" bottom="0.43307086614173229" header="0.19685039370078741" footer="0.19685039370078741"/>
  <pageSetup paperSize="9" scale="93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2025-10-09T11:57:39Z</cp:lastPrinted>
  <dcterms:created xsi:type="dcterms:W3CDTF">2025-07-16T08:29:10Z</dcterms:created>
  <dcterms:modified xsi:type="dcterms:W3CDTF">2025-10-09T11:59:48Z</dcterms:modified>
</cp:coreProperties>
</file>