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8025"/>
  </bookViews>
  <sheets>
    <sheet name="Invoice" sheetId="1" r:id="rId1"/>
    <sheet name="Sheet1" sheetId="4" r:id="rId2"/>
  </sheets>
  <externalReferences>
    <externalReference r:id="rId3"/>
  </externalReferences>
  <definedNames>
    <definedName name="_xlnm._FilterDatabase" localSheetId="0" hidden="1">Invoice!$A$3:$N$42</definedName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G40" i="1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6"/>
  <c r="A5"/>
  <c r="K4"/>
  <c r="J4"/>
  <c r="H4"/>
  <c r="I4" s="1"/>
  <c r="K38"/>
  <c r="J38"/>
  <c r="H38"/>
  <c r="K37"/>
  <c r="J37"/>
  <c r="H37"/>
  <c r="K36"/>
  <c r="J36"/>
  <c r="H36"/>
  <c r="I36" s="1"/>
  <c r="K35"/>
  <c r="J35"/>
  <c r="H35"/>
  <c r="K34"/>
  <c r="J34"/>
  <c r="H34"/>
  <c r="K33"/>
  <c r="J33"/>
  <c r="H33"/>
  <c r="K32"/>
  <c r="J32"/>
  <c r="H32"/>
  <c r="I32" s="1"/>
  <c r="K31"/>
  <c r="J31"/>
  <c r="H31"/>
  <c r="K30"/>
  <c r="J30"/>
  <c r="H30"/>
  <c r="I30" s="1"/>
  <c r="K29"/>
  <c r="J29"/>
  <c r="H29"/>
  <c r="K28"/>
  <c r="J28"/>
  <c r="H28"/>
  <c r="I28" s="1"/>
  <c r="K27"/>
  <c r="J27"/>
  <c r="H27"/>
  <c r="K26"/>
  <c r="J26"/>
  <c r="H26"/>
  <c r="I26" s="1"/>
  <c r="K25"/>
  <c r="J25"/>
  <c r="H25"/>
  <c r="K24"/>
  <c r="J24"/>
  <c r="H24"/>
  <c r="I24" s="1"/>
  <c r="K23"/>
  <c r="J23"/>
  <c r="H23"/>
  <c r="K22"/>
  <c r="J22"/>
  <c r="H22"/>
  <c r="K21"/>
  <c r="J21"/>
  <c r="H21"/>
  <c r="K20"/>
  <c r="J20"/>
  <c r="H20"/>
  <c r="I20" s="1"/>
  <c r="K19"/>
  <c r="J19"/>
  <c r="H19"/>
  <c r="K18"/>
  <c r="J18"/>
  <c r="H18"/>
  <c r="I18" s="1"/>
  <c r="K17"/>
  <c r="J17"/>
  <c r="H17"/>
  <c r="I17" s="1"/>
  <c r="K16"/>
  <c r="J16"/>
  <c r="H16"/>
  <c r="I16" s="1"/>
  <c r="K15"/>
  <c r="J15"/>
  <c r="H15"/>
  <c r="K14"/>
  <c r="J14"/>
  <c r="I14"/>
  <c r="H14"/>
  <c r="K13"/>
  <c r="J13"/>
  <c r="H13"/>
  <c r="I13" s="1"/>
  <c r="K12"/>
  <c r="J12"/>
  <c r="H12"/>
  <c r="I12" s="1"/>
  <c r="K11"/>
  <c r="J11"/>
  <c r="H11"/>
  <c r="K10"/>
  <c r="J10"/>
  <c r="H10"/>
  <c r="K9"/>
  <c r="J9"/>
  <c r="H9"/>
  <c r="I9" s="1"/>
  <c r="K8"/>
  <c r="J8"/>
  <c r="H8"/>
  <c r="I8" s="1"/>
  <c r="K7"/>
  <c r="J7"/>
  <c r="H7"/>
  <c r="I7" s="1"/>
  <c r="K6"/>
  <c r="J6"/>
  <c r="H6"/>
  <c r="K5"/>
  <c r="J5"/>
  <c r="H5"/>
  <c r="M4" l="1"/>
  <c r="M14"/>
  <c r="M18"/>
  <c r="M26"/>
  <c r="M30"/>
  <c r="I6"/>
  <c r="M6" s="1"/>
  <c r="M8"/>
  <c r="I10"/>
  <c r="M10" s="1"/>
  <c r="M12"/>
  <c r="M16"/>
  <c r="M20"/>
  <c r="I22"/>
  <c r="M22" s="1"/>
  <c r="M24"/>
  <c r="M28"/>
  <c r="M32"/>
  <c r="I34"/>
  <c r="M34" s="1"/>
  <c r="M36"/>
  <c r="I38"/>
  <c r="M38" s="1"/>
  <c r="M7"/>
  <c r="M9"/>
  <c r="M13"/>
  <c r="M17"/>
  <c r="I5"/>
  <c r="M5" s="1"/>
  <c r="I11"/>
  <c r="M11" s="1"/>
  <c r="I15"/>
  <c r="M15" s="1"/>
  <c r="I19"/>
  <c r="M19" s="1"/>
  <c r="I21"/>
  <c r="M21" s="1"/>
  <c r="I23"/>
  <c r="M23" s="1"/>
  <c r="I25"/>
  <c r="M25" s="1"/>
  <c r="I27"/>
  <c r="M27" s="1"/>
  <c r="I29"/>
  <c r="M29" s="1"/>
  <c r="I31"/>
  <c r="M31" s="1"/>
  <c r="I33"/>
  <c r="M33" s="1"/>
  <c r="I35"/>
  <c r="M35" s="1"/>
  <c r="I37"/>
  <c r="M37" s="1"/>
  <c r="M39" l="1"/>
</calcChain>
</file>

<file path=xl/sharedStrings.xml><?xml version="1.0" encoding="utf-8"?>
<sst xmlns="http://schemas.openxmlformats.org/spreadsheetml/2006/main" count="250" uniqueCount="141">
  <si>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</si>
  <si>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</si>
  <si>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</si>
  <si>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</si>
  <si>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</si>
  <si>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LR NO.</t>
  </si>
  <si>
    <t>FROM</t>
  </si>
  <si>
    <t>DESTINATION</t>
  </si>
  <si>
    <t>S.CH.</t>
  </si>
  <si>
    <t>HML</t>
  </si>
  <si>
    <t>LR CH.</t>
  </si>
  <si>
    <t>AMT.</t>
  </si>
  <si>
    <t>CTC</t>
  </si>
  <si>
    <t>KAMAKHYANAGAR</t>
  </si>
  <si>
    <t>SL.</t>
  </si>
  <si>
    <t>JAGATSINGHPUR</t>
  </si>
  <si>
    <t>NAYAGARH</t>
  </si>
  <si>
    <t>PARTY NAME</t>
  </si>
  <si>
    <t>MAA KAMAKHI TRADERS</t>
  </si>
  <si>
    <t>DP.CH.</t>
  </si>
  <si>
    <t>JAJPUR ROAD</t>
  </si>
  <si>
    <t xml:space="preserve">TO, 
SHALIMAR CHEMICAL WORKS PVT LTD
Address: 599  TAHASIL - 251 JARIPADA ROAD
 PRATAPNAGARI- 753011,0671-212304
GST No: 21AAECS7442K1ZB
</t>
  </si>
  <si>
    <t>LALCHAND NARESH KUMAR</t>
  </si>
  <si>
    <t>KENDRAPARA</t>
  </si>
  <si>
    <t xml:space="preserve">SHREE JAGANNATH AGENCIES </t>
  </si>
  <si>
    <t>ANGUL</t>
  </si>
  <si>
    <t>UMA SHANKAR AGARWAL</t>
  </si>
  <si>
    <t>P N BHANDAR</t>
  </si>
  <si>
    <t>Thanking you for your business.
PRAGATI LOGISTICS</t>
  </si>
  <si>
    <t>B N ENTERPRISERS</t>
  </si>
  <si>
    <t>INV.NO.</t>
  </si>
  <si>
    <t>GHANTESWAR</t>
  </si>
  <si>
    <t>MANOJ TRADING</t>
  </si>
  <si>
    <t>JAJPUR TOWN</t>
  </si>
  <si>
    <t>LAXMI NARAYAN TRADERS</t>
  </si>
  <si>
    <t>12/11/2024</t>
  </si>
  <si>
    <t>1258</t>
  </si>
  <si>
    <t>SORO</t>
  </si>
  <si>
    <t xml:space="preserve">MAHABIR TRADING CO </t>
  </si>
  <si>
    <t>RAGHUNATHPUR</t>
  </si>
  <si>
    <t>SARADA STORE</t>
  </si>
  <si>
    <t>SH234</t>
  </si>
  <si>
    <t>ACUTAL CASE 163 BUT PREVIOUS MONTH BILL 1 CASE ADDED SO THIS MONTH LESS 1 CASE</t>
  </si>
  <si>
    <t>02/12/2024</t>
  </si>
  <si>
    <t>SH/263</t>
  </si>
  <si>
    <t>1406</t>
  </si>
  <si>
    <t>SH/264</t>
  </si>
  <si>
    <t>1416</t>
  </si>
  <si>
    <t>03/12/2024</t>
  </si>
  <si>
    <t>SH/265</t>
  </si>
  <si>
    <t>1420</t>
  </si>
  <si>
    <t>RANAPUR</t>
  </si>
  <si>
    <t>JAY DURGA STORE</t>
  </si>
  <si>
    <t>SH/266</t>
  </si>
  <si>
    <t>1421</t>
  </si>
  <si>
    <t>BRAMHABARADA</t>
  </si>
  <si>
    <t>MAA TARINI STORE</t>
  </si>
  <si>
    <t>04/12/2024</t>
  </si>
  <si>
    <t>SH/267</t>
  </si>
  <si>
    <t>1429</t>
  </si>
  <si>
    <t>07/12/2024</t>
  </si>
  <si>
    <t>SH/268</t>
  </si>
  <si>
    <t>1434</t>
  </si>
  <si>
    <t>SH/269</t>
  </si>
  <si>
    <t>1435</t>
  </si>
  <si>
    <t>SH/270</t>
  </si>
  <si>
    <t>1437</t>
  </si>
  <si>
    <t>09/12/2024</t>
  </si>
  <si>
    <t>SH/271</t>
  </si>
  <si>
    <t>1442</t>
  </si>
  <si>
    <t>SH/272</t>
  </si>
  <si>
    <t>1444</t>
  </si>
  <si>
    <t>SH/273</t>
  </si>
  <si>
    <t>1455</t>
  </si>
  <si>
    <t>10/12/2024</t>
  </si>
  <si>
    <t>SH/274</t>
  </si>
  <si>
    <t>1461</t>
  </si>
  <si>
    <t>11/12/2024</t>
  </si>
  <si>
    <t>SH/275</t>
  </si>
  <si>
    <t>1463</t>
  </si>
  <si>
    <t>12/12/2024</t>
  </si>
  <si>
    <t>SH/276</t>
  </si>
  <si>
    <t>1470</t>
  </si>
  <si>
    <t>B N ENTERPRISERS KDP</t>
  </si>
  <si>
    <t>14/12/2024</t>
  </si>
  <si>
    <t>SH/277</t>
  </si>
  <si>
    <t>1474</t>
  </si>
  <si>
    <t>SH/278</t>
  </si>
  <si>
    <t>1478</t>
  </si>
  <si>
    <t>SH/279</t>
  </si>
  <si>
    <t>1480</t>
  </si>
  <si>
    <t>SH/280</t>
  </si>
  <si>
    <t>1486</t>
  </si>
  <si>
    <t>16/12/2024</t>
  </si>
  <si>
    <t>SH/281</t>
  </si>
  <si>
    <t>1500</t>
  </si>
  <si>
    <t>SH/282</t>
  </si>
  <si>
    <t>1505</t>
  </si>
  <si>
    <t>18/12/2024</t>
  </si>
  <si>
    <t>SH/283</t>
  </si>
  <si>
    <t>1517</t>
  </si>
  <si>
    <t>SH/284</t>
  </si>
  <si>
    <t>1519</t>
  </si>
  <si>
    <t>SH/285</t>
  </si>
  <si>
    <t>1520</t>
  </si>
  <si>
    <t>SH/286</t>
  </si>
  <si>
    <t>1533</t>
  </si>
  <si>
    <t>SH/287</t>
  </si>
  <si>
    <t>1534</t>
  </si>
  <si>
    <t>BALUGAON</t>
  </si>
  <si>
    <t>SUBHAM AGENCIES</t>
  </si>
  <si>
    <t>19/12/2024</t>
  </si>
  <si>
    <t>SH/288</t>
  </si>
  <si>
    <t>1539</t>
  </si>
  <si>
    <t>SH/289</t>
  </si>
  <si>
    <t>1541</t>
  </si>
  <si>
    <t>24/12/2024</t>
  </si>
  <si>
    <t>SH/290</t>
  </si>
  <si>
    <t>1563</t>
  </si>
  <si>
    <t>26/12/2024</t>
  </si>
  <si>
    <t>SH/291</t>
  </si>
  <si>
    <t>1566</t>
  </si>
  <si>
    <t>SH/292</t>
  </si>
  <si>
    <t>1569</t>
  </si>
  <si>
    <t>27/12/2024</t>
  </si>
  <si>
    <t>SH/293</t>
  </si>
  <si>
    <t>1583</t>
  </si>
  <si>
    <t>BANKI</t>
  </si>
  <si>
    <t>DURGA ENTERPRISES</t>
  </si>
  <si>
    <t>28/12/2024</t>
  </si>
  <si>
    <t>SH/294</t>
  </si>
  <si>
    <t>1585</t>
  </si>
  <si>
    <t>SH/295</t>
  </si>
  <si>
    <t>1586</t>
  </si>
  <si>
    <t>SANJAYA TRADING</t>
  </si>
  <si>
    <t>30/12/2024</t>
  </si>
  <si>
    <t>SH/296</t>
  </si>
  <si>
    <t>1591</t>
  </si>
  <si>
    <t>SH/262</t>
  </si>
  <si>
    <t>(RUPEES TWO LAKH EIGHTY SEVEN THOUSAND FIVE HUNDRED FORTY FOUR ONLY)</t>
  </si>
  <si>
    <t>MONTH : DECEMBER, 2024.
Bill No. : 
Bill Date : 30212
Total Amount: 287544.00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</si>
</sst>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7" xfId="0" applyNumberFormat="1" applyFont="1" applyBorder="1"/>
    <xf numFmtId="0" fontId="0" fillId="0" borderId="1" xfId="0" applyNumberFormat="1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2" fontId="0" fillId="0" borderId="1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wrapText="1"/>
    </xf>
    <xf numFmtId="0" fontId="0" fillId="0" borderId="17" xfId="0" applyNumberFormat="1" applyBorder="1"/>
    <xf numFmtId="0" fontId="1" fillId="0" borderId="19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0" fillId="0" borderId="15" xfId="0" applyNumberFormat="1" applyFont="1" applyBorder="1"/>
    <xf numFmtId="0" fontId="0" fillId="0" borderId="15" xfId="0" applyNumberFormat="1" applyFont="1" applyBorder="1" applyAlignment="1">
      <alignment horizontal="left"/>
    </xf>
    <xf numFmtId="0" fontId="0" fillId="0" borderId="1" xfId="0" applyNumberFormat="1" applyFont="1" applyFill="1" applyBorder="1"/>
    <xf numFmtId="2" fontId="0" fillId="0" borderId="0" xfId="0" applyNumberFormat="1" applyFont="1"/>
    <xf numFmtId="2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Border="1"/>
    <xf numFmtId="0" fontId="0" fillId="0" borderId="15" xfId="0" applyNumberFormat="1" applyBorder="1"/>
    <xf numFmtId="2" fontId="1" fillId="0" borderId="23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vertical="top" wrapText="1"/>
    </xf>
    <xf numFmtId="0" fontId="1" fillId="0" borderId="12" xfId="0" applyNumberFormat="1" applyFont="1" applyBorder="1" applyAlignment="1">
      <alignment vertical="top" wrapText="1"/>
    </xf>
    <xf numFmtId="0" fontId="1" fillId="0" borderId="20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5</xdr:col>
      <xdr:colOff>876300</xdr:colOff>
      <xdr:row>0</xdr:row>
      <xdr:rowOff>942974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476625" cy="9334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3">
          <cell r="C3" t="str">
            <v>DESTINATION</v>
          </cell>
          <cell r="D3" t="str">
            <v>NEW RATE/ CASE</v>
          </cell>
        </row>
        <row r="4">
          <cell r="C4" t="str">
            <v>ANGUL</v>
          </cell>
          <cell r="D4">
            <v>41.4</v>
          </cell>
        </row>
        <row r="5">
          <cell r="C5" t="str">
            <v>ATHAGARH</v>
          </cell>
        </row>
        <row r="6">
          <cell r="C6" t="str">
            <v>BALASORE</v>
          </cell>
          <cell r="D6">
            <v>43.7</v>
          </cell>
        </row>
        <row r="7">
          <cell r="C7" t="str">
            <v>BALUGAON</v>
          </cell>
          <cell r="D7">
            <v>46</v>
          </cell>
        </row>
        <row r="8">
          <cell r="C8" t="str">
            <v>BANAMALIPUR</v>
          </cell>
          <cell r="D8">
            <v>43.7</v>
          </cell>
        </row>
        <row r="9">
          <cell r="C9" t="str">
            <v>BANKI</v>
          </cell>
          <cell r="D9">
            <v>47.15</v>
          </cell>
        </row>
        <row r="10">
          <cell r="C10" t="str">
            <v>BARAMBA</v>
          </cell>
          <cell r="D10">
            <v>49.45</v>
          </cell>
        </row>
        <row r="11">
          <cell r="C11" t="str">
            <v>BARIPADA</v>
          </cell>
          <cell r="D11">
            <v>46</v>
          </cell>
        </row>
        <row r="12">
          <cell r="C12" t="str">
            <v>BERHAMPUR</v>
          </cell>
          <cell r="D12">
            <v>43.7</v>
          </cell>
        </row>
        <row r="13">
          <cell r="C13" t="str">
            <v>BHADRAK</v>
          </cell>
          <cell r="D13">
            <v>43.7</v>
          </cell>
        </row>
        <row r="14">
          <cell r="C14" t="str">
            <v>BHUBAN</v>
          </cell>
          <cell r="D14">
            <v>64.400000000000006</v>
          </cell>
        </row>
        <row r="15">
          <cell r="C15" t="str">
            <v>PANIKOILI</v>
          </cell>
          <cell r="D15">
            <v>43.7</v>
          </cell>
        </row>
        <row r="16">
          <cell r="C16" t="str">
            <v>DUBURI</v>
          </cell>
          <cell r="D16">
            <v>51.75</v>
          </cell>
        </row>
        <row r="17">
          <cell r="C17" t="str">
            <v>BHUBANESWAR</v>
          </cell>
          <cell r="D17">
            <v>28.75</v>
          </cell>
        </row>
        <row r="18">
          <cell r="C18" t="str">
            <v>BALICHANDRAPUR</v>
          </cell>
          <cell r="D18">
            <v>40.25</v>
          </cell>
        </row>
        <row r="19">
          <cell r="C19" t="str">
            <v>CHANDANPUR</v>
          </cell>
          <cell r="D19">
            <v>41.4</v>
          </cell>
        </row>
        <row r="20">
          <cell r="C20" t="str">
            <v>CHANDBALI</v>
          </cell>
        </row>
        <row r="21">
          <cell r="C21" t="str">
            <v>PALLAHARA</v>
          </cell>
        </row>
        <row r="22">
          <cell r="C22" t="str">
            <v>CHANDIKHOL</v>
          </cell>
          <cell r="D22">
            <v>34.5</v>
          </cell>
        </row>
        <row r="23">
          <cell r="C23" t="str">
            <v>KAMAKHYANAGAR</v>
          </cell>
          <cell r="D23">
            <v>46</v>
          </cell>
        </row>
        <row r="24">
          <cell r="C24" t="str">
            <v>DHENKANAL</v>
          </cell>
          <cell r="D24">
            <v>40.25</v>
          </cell>
        </row>
        <row r="25">
          <cell r="C25" t="str">
            <v>JAGATSINGHPUR</v>
          </cell>
          <cell r="D25">
            <v>40.25</v>
          </cell>
        </row>
        <row r="26">
          <cell r="C26" t="str">
            <v>JAJPUR ROAD</v>
          </cell>
          <cell r="D26">
            <v>40.25</v>
          </cell>
        </row>
        <row r="27">
          <cell r="C27" t="str">
            <v>JAJPUR TOWN</v>
          </cell>
          <cell r="D27">
            <v>40.25</v>
          </cell>
        </row>
        <row r="28">
          <cell r="C28" t="str">
            <v>JALESWAR</v>
          </cell>
          <cell r="D28">
            <v>50.6</v>
          </cell>
        </row>
        <row r="29">
          <cell r="C29" t="str">
            <v>JANKIA</v>
          </cell>
          <cell r="D29">
            <v>41.4</v>
          </cell>
        </row>
        <row r="30">
          <cell r="C30" t="str">
            <v>KENDRAPARA</v>
          </cell>
          <cell r="D30">
            <v>40.25</v>
          </cell>
        </row>
        <row r="31">
          <cell r="C31" t="str">
            <v>KEONJHAR</v>
          </cell>
          <cell r="D31">
            <v>47.15</v>
          </cell>
        </row>
        <row r="32">
          <cell r="C32" t="str">
            <v>KHURDA</v>
          </cell>
          <cell r="D32">
            <v>41.4</v>
          </cell>
        </row>
        <row r="33">
          <cell r="C33" t="str">
            <v>KONARK</v>
          </cell>
          <cell r="D33">
            <v>46</v>
          </cell>
        </row>
        <row r="34">
          <cell r="C34" t="str">
            <v>KUAKHIA</v>
          </cell>
        </row>
        <row r="35">
          <cell r="C35" t="str">
            <v>NAYAGARH</v>
          </cell>
          <cell r="D35">
            <v>47.15</v>
          </cell>
        </row>
        <row r="36">
          <cell r="C36" t="str">
            <v>NAYAHATA</v>
          </cell>
          <cell r="D36">
            <v>43.7</v>
          </cell>
        </row>
        <row r="37">
          <cell r="C37" t="str">
            <v>PARADEEP</v>
          </cell>
          <cell r="D37">
            <v>47.15</v>
          </cell>
        </row>
        <row r="38">
          <cell r="C38" t="str">
            <v>PATTAMUNDAI</v>
          </cell>
          <cell r="D38">
            <v>47.15</v>
          </cell>
        </row>
        <row r="39">
          <cell r="C39" t="str">
            <v>PIPILI</v>
          </cell>
        </row>
        <row r="40">
          <cell r="C40" t="str">
            <v>PURI</v>
          </cell>
          <cell r="D40">
            <v>41.4</v>
          </cell>
        </row>
        <row r="41">
          <cell r="C41" t="str">
            <v>SAKHIGOPAL</v>
          </cell>
          <cell r="D41">
            <v>43.7</v>
          </cell>
        </row>
        <row r="42">
          <cell r="C42" t="str">
            <v>RAHAMA</v>
          </cell>
          <cell r="D42">
            <v>43.7</v>
          </cell>
        </row>
        <row r="43">
          <cell r="C43" t="str">
            <v>SORO</v>
          </cell>
          <cell r="D43">
            <v>44.85</v>
          </cell>
        </row>
        <row r="44">
          <cell r="C44" t="str">
            <v>SOUTH BALANDA</v>
          </cell>
          <cell r="D44">
            <v>41.4</v>
          </cell>
        </row>
        <row r="45">
          <cell r="C45" t="str">
            <v>KARANJIA</v>
          </cell>
          <cell r="D45">
            <v>52.9</v>
          </cell>
        </row>
        <row r="46">
          <cell r="C46" t="str">
            <v>RAIRANGPUR</v>
          </cell>
          <cell r="D46">
            <v>58.65</v>
          </cell>
        </row>
        <row r="47">
          <cell r="C47" t="str">
            <v>SAMBALPUR</v>
          </cell>
          <cell r="D47">
            <v>67.849999999999994</v>
          </cell>
        </row>
        <row r="48">
          <cell r="C48" t="str">
            <v>NIALI</v>
          </cell>
          <cell r="D48">
            <v>55.2</v>
          </cell>
        </row>
        <row r="49">
          <cell r="C49" t="str">
            <v>CHOUDWAR</v>
          </cell>
          <cell r="D49">
            <v>28.75</v>
          </cell>
        </row>
        <row r="50">
          <cell r="C50" t="str">
            <v>ROURKELA</v>
          </cell>
          <cell r="D50">
            <v>67.849999999999994</v>
          </cell>
        </row>
        <row r="51">
          <cell r="C51" t="str">
            <v>JEYPORE</v>
          </cell>
          <cell r="D51">
            <v>74.75</v>
          </cell>
        </row>
        <row r="52">
          <cell r="C52" t="str">
            <v>MALKANGIRI</v>
          </cell>
        </row>
        <row r="53">
          <cell r="C53" t="str">
            <v>NABARANGPUR</v>
          </cell>
        </row>
        <row r="54">
          <cell r="C54" t="str">
            <v>UMERKOT</v>
          </cell>
          <cell r="D54">
            <v>74.75</v>
          </cell>
        </row>
        <row r="55">
          <cell r="C55" t="str">
            <v>RAJSUNAKHALA</v>
          </cell>
          <cell r="D55">
            <v>49.45</v>
          </cell>
        </row>
        <row r="56">
          <cell r="C56" t="str">
            <v>ANANDAPUR</v>
          </cell>
          <cell r="D56">
            <v>55.2</v>
          </cell>
        </row>
        <row r="57">
          <cell r="C57" t="str">
            <v>SALIPUR</v>
          </cell>
          <cell r="D57">
            <v>32.200000000000003</v>
          </cell>
        </row>
        <row r="58">
          <cell r="C58" t="str">
            <v>NIMAPARA</v>
          </cell>
          <cell r="D58">
            <v>41.4</v>
          </cell>
        </row>
        <row r="59">
          <cell r="C59" t="str">
            <v>RAJKANIKA</v>
          </cell>
          <cell r="D59">
            <v>55.2</v>
          </cell>
        </row>
        <row r="60">
          <cell r="C60" t="str">
            <v>BALAKATI</v>
          </cell>
          <cell r="D60">
            <v>41.4</v>
          </cell>
        </row>
        <row r="61">
          <cell r="C61" t="str">
            <v>BOINDA</v>
          </cell>
          <cell r="D61">
            <v>80.5</v>
          </cell>
        </row>
        <row r="62">
          <cell r="C62" t="str">
            <v>GHANTESWAR</v>
          </cell>
          <cell r="D62">
            <v>74.75</v>
          </cell>
        </row>
        <row r="63">
          <cell r="C63" t="str">
            <v>KHAMAR</v>
          </cell>
          <cell r="D63">
            <v>74.75</v>
          </cell>
        </row>
        <row r="64">
          <cell r="C64" t="str">
            <v>RANAPUR</v>
          </cell>
          <cell r="D64">
            <v>57.5</v>
          </cell>
        </row>
        <row r="65">
          <cell r="C65" t="str">
            <v>BHOGADA</v>
          </cell>
          <cell r="D65">
            <v>52.9</v>
          </cell>
        </row>
        <row r="66">
          <cell r="C66" t="str">
            <v>BOUDH</v>
          </cell>
          <cell r="D66">
            <v>86.25</v>
          </cell>
        </row>
        <row r="67">
          <cell r="C67" t="str">
            <v>CUTTACK</v>
          </cell>
          <cell r="D67">
            <v>28.75</v>
          </cell>
        </row>
        <row r="68">
          <cell r="C68" t="str">
            <v>CHHATRAPUR</v>
          </cell>
          <cell r="D68">
            <v>41.4</v>
          </cell>
        </row>
        <row r="69">
          <cell r="C69" t="str">
            <v>BARBIL</v>
          </cell>
          <cell r="D69">
            <v>63.25</v>
          </cell>
        </row>
        <row r="70">
          <cell r="C70" t="str">
            <v>MUGUPAL</v>
          </cell>
          <cell r="D70">
            <v>40.25</v>
          </cell>
        </row>
        <row r="71">
          <cell r="C71" t="str">
            <v>RANCHI (BAHARGODA)</v>
          </cell>
          <cell r="D71">
            <v>59.8</v>
          </cell>
        </row>
        <row r="72">
          <cell r="C72" t="str">
            <v>RAJGANGPUR</v>
          </cell>
          <cell r="D72">
            <v>80.5</v>
          </cell>
        </row>
        <row r="73">
          <cell r="C73" t="str">
            <v>NUAPATNA</v>
          </cell>
          <cell r="D73">
            <v>46</v>
          </cell>
        </row>
        <row r="74">
          <cell r="C74" t="str">
            <v xml:space="preserve">CDA </v>
          </cell>
          <cell r="D74">
            <v>28.75</v>
          </cell>
        </row>
        <row r="75">
          <cell r="C75" t="str">
            <v>BARAGARH</v>
          </cell>
          <cell r="D75">
            <v>67.849999999999994</v>
          </cell>
        </row>
        <row r="76">
          <cell r="C76" t="str">
            <v>PHULBANI</v>
          </cell>
          <cell r="D76">
            <v>65</v>
          </cell>
        </row>
        <row r="77">
          <cell r="C77" t="str">
            <v>RAGHUNATHPUR</v>
          </cell>
          <cell r="D77">
            <v>40</v>
          </cell>
        </row>
        <row r="78">
          <cell r="C78" t="str">
            <v>BRAMHABARADA</v>
          </cell>
          <cell r="D78">
            <v>40.25</v>
          </cell>
        </row>
        <row r="79">
          <cell r="C79" t="str">
            <v>MANGALPUR</v>
          </cell>
          <cell r="D79">
            <v>45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0"/>
  <sheetViews>
    <sheetView tabSelected="1" topLeftCell="A22" workbookViewId="0">
      <selection activeCell="T39" sqref="T39"/>
    </sheetView>
  </sheetViews>
  <sheetFormatPr defaultColWidth="10.140625" defaultRowHeight="15"/>
  <cols>
    <col min="1" max="1" width="4" style="1" bestFit="1" customWidth="1"/>
    <col min="2" max="2" width="11.28515625" style="1" customWidth="1"/>
    <col min="3" max="3" width="8.42578125" style="1" customWidth="1"/>
    <col min="4" max="4" width="8.7109375" style="1" customWidth="1"/>
    <col min="5" max="5" width="6.5703125" style="1" customWidth="1"/>
    <col min="6" max="6" width="17.85546875" style="1" bestFit="1" customWidth="1"/>
    <col min="7" max="7" width="6.7109375" style="1" customWidth="1"/>
    <col min="8" max="8" width="7.5703125" style="1" customWidth="1"/>
    <col min="9" max="10" width="7.5703125" style="1" bestFit="1" customWidth="1"/>
    <col min="11" max="11" width="8.28515625" style="1" customWidth="1"/>
    <col min="12" max="12" width="7" style="1" customWidth="1"/>
    <col min="13" max="13" width="9.5703125" style="1" bestFit="1" customWidth="1"/>
    <col min="14" max="14" width="37.140625" style="1" bestFit="1" customWidth="1"/>
    <col min="15" max="15" width="10.140625" style="1"/>
    <col min="16" max="16" width="15.28515625" style="1" bestFit="1" customWidth="1"/>
    <col min="17" max="17" width="10.5703125" style="1" customWidth="1"/>
    <col min="18" max="16384" width="10.140625" style="1"/>
  </cols>
  <sheetData>
    <row r="1" spans="1:14" ht="80.25" customHeight="1" thickBot="1">
      <c r="A1" s="38"/>
      <c r="B1" s="39"/>
      <c r="C1" s="39"/>
      <c r="D1" s="39"/>
      <c r="E1" s="39"/>
      <c r="F1" s="39"/>
      <c r="G1" s="34" t="s">
        <v>0</v>
      </c>
      <c r="H1" s="34"/>
      <c r="I1" s="34"/>
      <c r="J1" s="34"/>
      <c r="K1" s="34"/>
      <c r="L1" s="34"/>
      <c r="M1" s="35"/>
    </row>
    <row r="2" spans="1:14" ht="81" customHeight="1" thickBot="1">
      <c r="A2" s="40" t="s">
        <v>21</v>
      </c>
      <c r="B2" s="41"/>
      <c r="C2" s="41"/>
      <c r="D2" s="41"/>
      <c r="E2" s="41"/>
      <c r="F2" s="41"/>
      <c r="G2" s="36" t="s">
        <v>140</v>
      </c>
      <c r="H2" s="36"/>
      <c r="I2" s="36"/>
      <c r="J2" s="36"/>
      <c r="K2" s="36"/>
      <c r="L2" s="36"/>
      <c r="M2" s="37"/>
      <c r="N2" s="23"/>
    </row>
    <row r="3" spans="1:14" s="15" customFormat="1" ht="15" customHeight="1" thickBot="1">
      <c r="A3" s="9" t="s">
        <v>14</v>
      </c>
      <c r="B3" s="10" t="s">
        <v>1</v>
      </c>
      <c r="C3" s="10" t="s">
        <v>5</v>
      </c>
      <c r="D3" s="10" t="s">
        <v>30</v>
      </c>
      <c r="E3" s="10" t="s">
        <v>6</v>
      </c>
      <c r="F3" s="10" t="s">
        <v>7</v>
      </c>
      <c r="G3" s="10" t="s">
        <v>2</v>
      </c>
      <c r="H3" s="11" t="s">
        <v>3</v>
      </c>
      <c r="I3" s="11" t="s">
        <v>8</v>
      </c>
      <c r="J3" s="11" t="s">
        <v>9</v>
      </c>
      <c r="K3" s="11" t="s">
        <v>19</v>
      </c>
      <c r="L3" s="11" t="s">
        <v>10</v>
      </c>
      <c r="M3" s="12" t="s">
        <v>11</v>
      </c>
      <c r="N3" s="6" t="s">
        <v>17</v>
      </c>
    </row>
    <row r="4" spans="1:14" ht="15" customHeight="1">
      <c r="A4" s="18">
        <v>1</v>
      </c>
      <c r="B4" s="19" t="s">
        <v>43</v>
      </c>
      <c r="C4" s="20" t="s">
        <v>138</v>
      </c>
      <c r="D4" s="20">
        <v>1405</v>
      </c>
      <c r="E4" s="26" t="s">
        <v>12</v>
      </c>
      <c r="F4" s="19" t="s">
        <v>109</v>
      </c>
      <c r="G4" s="19">
        <v>74</v>
      </c>
      <c r="H4" s="3">
        <f>VLOOKUP(F4,'[1]SHALIMAR CHEMICALS'!$C$3:$D$83,2,FALSE)</f>
        <v>46</v>
      </c>
      <c r="I4" s="3">
        <f t="shared" ref="I4" si="0">G4*H4*20%</f>
        <v>680.80000000000007</v>
      </c>
      <c r="J4" s="3">
        <f t="shared" ref="J4" si="1">G4*2</f>
        <v>148</v>
      </c>
      <c r="K4" s="3">
        <f t="shared" ref="K4" si="2">G4*6</f>
        <v>444</v>
      </c>
      <c r="L4" s="3">
        <v>20</v>
      </c>
      <c r="M4" s="8">
        <f t="shared" ref="M4" si="3">G4*H4+I4+J4+K4+L4</f>
        <v>4696.8</v>
      </c>
      <c r="N4" s="16" t="s">
        <v>110</v>
      </c>
    </row>
    <row r="5" spans="1:14" ht="15" customHeight="1">
      <c r="A5" s="7">
        <f>A4+1</f>
        <v>2</v>
      </c>
      <c r="B5" s="2" t="s">
        <v>43</v>
      </c>
      <c r="C5" s="5" t="s">
        <v>44</v>
      </c>
      <c r="D5" s="2" t="s">
        <v>45</v>
      </c>
      <c r="E5" s="25" t="s">
        <v>12</v>
      </c>
      <c r="F5" s="2" t="s">
        <v>23</v>
      </c>
      <c r="G5" s="2">
        <v>81</v>
      </c>
      <c r="H5" s="3">
        <f>VLOOKUP(F5,'[1]SHALIMAR CHEMICALS'!$C$3:$D$83,2,FALSE)</f>
        <v>40.25</v>
      </c>
      <c r="I5" s="3">
        <f>G5*H5*20%</f>
        <v>652.05000000000007</v>
      </c>
      <c r="J5" s="3">
        <f>G5*2</f>
        <v>162</v>
      </c>
      <c r="K5" s="3">
        <f>G5*6</f>
        <v>486</v>
      </c>
      <c r="L5" s="3">
        <v>20</v>
      </c>
      <c r="M5" s="8">
        <f>G5*H5+I5+J5+K5+L5</f>
        <v>4580.3</v>
      </c>
      <c r="N5" s="4" t="s">
        <v>29</v>
      </c>
    </row>
    <row r="6" spans="1:14" ht="15" customHeight="1">
      <c r="A6" s="7">
        <f t="shared" ref="A6:A38" si="4">A5+1</f>
        <v>3</v>
      </c>
      <c r="B6" s="2" t="s">
        <v>43</v>
      </c>
      <c r="C6" s="5" t="s">
        <v>46</v>
      </c>
      <c r="D6" s="2" t="s">
        <v>47</v>
      </c>
      <c r="E6" s="25" t="s">
        <v>12</v>
      </c>
      <c r="F6" s="2" t="s">
        <v>15</v>
      </c>
      <c r="G6" s="2">
        <v>352</v>
      </c>
      <c r="H6" s="3">
        <f>VLOOKUP(F6,'[1]SHALIMAR CHEMICALS'!$C$3:$D$83,2,FALSE)</f>
        <v>40.25</v>
      </c>
      <c r="I6" s="3">
        <f t="shared" ref="I6:I38" si="5">G6*H6*20%</f>
        <v>2833.6000000000004</v>
      </c>
      <c r="J6" s="3">
        <f t="shared" ref="J6:J38" si="6">G6*2</f>
        <v>704</v>
      </c>
      <c r="K6" s="3">
        <f t="shared" ref="K6:K38" si="7">G6*6</f>
        <v>2112</v>
      </c>
      <c r="L6" s="3">
        <v>20</v>
      </c>
      <c r="M6" s="8">
        <f t="shared" ref="M6:M38" si="8">G6*H6+I6+J6+K6+L6</f>
        <v>19837.599999999999</v>
      </c>
      <c r="N6" s="4" t="s">
        <v>27</v>
      </c>
    </row>
    <row r="7" spans="1:14" ht="15" customHeight="1">
      <c r="A7" s="7">
        <f t="shared" si="4"/>
        <v>4</v>
      </c>
      <c r="B7" s="2" t="s">
        <v>48</v>
      </c>
      <c r="C7" s="5" t="s">
        <v>49</v>
      </c>
      <c r="D7" s="2" t="s">
        <v>50</v>
      </c>
      <c r="E7" s="25" t="s">
        <v>12</v>
      </c>
      <c r="F7" s="2" t="s">
        <v>51</v>
      </c>
      <c r="G7" s="2">
        <v>83</v>
      </c>
      <c r="H7" s="3">
        <f>VLOOKUP(F7,'[1]SHALIMAR CHEMICALS'!$C$3:$D$83,2,FALSE)</f>
        <v>57.5</v>
      </c>
      <c r="I7" s="3">
        <f t="shared" si="5"/>
        <v>954.5</v>
      </c>
      <c r="J7" s="3">
        <f t="shared" si="6"/>
        <v>166</v>
      </c>
      <c r="K7" s="3">
        <f t="shared" si="7"/>
        <v>498</v>
      </c>
      <c r="L7" s="3">
        <v>20</v>
      </c>
      <c r="M7" s="8">
        <f t="shared" si="8"/>
        <v>6411</v>
      </c>
      <c r="N7" s="4" t="s">
        <v>52</v>
      </c>
    </row>
    <row r="8" spans="1:14" ht="15" customHeight="1">
      <c r="A8" s="7">
        <f t="shared" si="4"/>
        <v>5</v>
      </c>
      <c r="B8" s="2" t="s">
        <v>48</v>
      </c>
      <c r="C8" s="5" t="s">
        <v>53</v>
      </c>
      <c r="D8" s="2" t="s">
        <v>54</v>
      </c>
      <c r="E8" s="25" t="s">
        <v>12</v>
      </c>
      <c r="F8" s="25" t="s">
        <v>55</v>
      </c>
      <c r="G8" s="2">
        <v>78</v>
      </c>
      <c r="H8" s="3">
        <f>VLOOKUP(F8,'[1]SHALIMAR CHEMICALS'!$C$3:$D$83,2,FALSE)</f>
        <v>40.25</v>
      </c>
      <c r="I8" s="3">
        <f t="shared" si="5"/>
        <v>627.90000000000009</v>
      </c>
      <c r="J8" s="3">
        <f t="shared" si="6"/>
        <v>156</v>
      </c>
      <c r="K8" s="3">
        <f t="shared" si="7"/>
        <v>468</v>
      </c>
      <c r="L8" s="3">
        <v>20</v>
      </c>
      <c r="M8" s="8">
        <f t="shared" si="8"/>
        <v>4411.3999999999996</v>
      </c>
      <c r="N8" s="4" t="s">
        <v>56</v>
      </c>
    </row>
    <row r="9" spans="1:14" ht="15" customHeight="1">
      <c r="A9" s="7">
        <f t="shared" si="4"/>
        <v>6</v>
      </c>
      <c r="B9" s="2" t="s">
        <v>57</v>
      </c>
      <c r="C9" s="5" t="s">
        <v>58</v>
      </c>
      <c r="D9" s="2" t="s">
        <v>59</v>
      </c>
      <c r="E9" s="25" t="s">
        <v>12</v>
      </c>
      <c r="F9" s="2" t="s">
        <v>15</v>
      </c>
      <c r="G9" s="2">
        <v>84</v>
      </c>
      <c r="H9" s="3">
        <f>VLOOKUP(F9,'[1]SHALIMAR CHEMICALS'!$C$3:$D$83,2,FALSE)</f>
        <v>40.25</v>
      </c>
      <c r="I9" s="3">
        <f t="shared" si="5"/>
        <v>676.2</v>
      </c>
      <c r="J9" s="3">
        <f t="shared" si="6"/>
        <v>168</v>
      </c>
      <c r="K9" s="3">
        <f t="shared" si="7"/>
        <v>504</v>
      </c>
      <c r="L9" s="3">
        <v>20</v>
      </c>
      <c r="M9" s="8">
        <f t="shared" si="8"/>
        <v>4749.2</v>
      </c>
      <c r="N9" s="4" t="s">
        <v>27</v>
      </c>
    </row>
    <row r="10" spans="1:14" ht="15" customHeight="1">
      <c r="A10" s="7">
        <f t="shared" si="4"/>
        <v>7</v>
      </c>
      <c r="B10" s="2" t="s">
        <v>60</v>
      </c>
      <c r="C10" s="5" t="s">
        <v>61</v>
      </c>
      <c r="D10" s="2" t="s">
        <v>62</v>
      </c>
      <c r="E10" s="25" t="s">
        <v>12</v>
      </c>
      <c r="F10" s="2" t="s">
        <v>13</v>
      </c>
      <c r="G10" s="2">
        <v>166</v>
      </c>
      <c r="H10" s="3">
        <f>VLOOKUP(F10,'[1]SHALIMAR CHEMICALS'!$C$3:$D$83,2,FALSE)</f>
        <v>46</v>
      </c>
      <c r="I10" s="3">
        <f t="shared" si="5"/>
        <v>1527.2</v>
      </c>
      <c r="J10" s="3">
        <f t="shared" si="6"/>
        <v>332</v>
      </c>
      <c r="K10" s="3">
        <f t="shared" si="7"/>
        <v>996</v>
      </c>
      <c r="L10" s="3">
        <v>20</v>
      </c>
      <c r="M10" s="8">
        <f t="shared" si="8"/>
        <v>10511.2</v>
      </c>
      <c r="N10" s="4" t="s">
        <v>18</v>
      </c>
    </row>
    <row r="11" spans="1:14" ht="15" customHeight="1">
      <c r="A11" s="7">
        <f t="shared" si="4"/>
        <v>8</v>
      </c>
      <c r="B11" s="2" t="s">
        <v>60</v>
      </c>
      <c r="C11" s="5" t="s">
        <v>63</v>
      </c>
      <c r="D11" s="2" t="s">
        <v>64</v>
      </c>
      <c r="E11" s="25" t="s">
        <v>12</v>
      </c>
      <c r="F11" s="25" t="s">
        <v>55</v>
      </c>
      <c r="G11" s="2">
        <v>78</v>
      </c>
      <c r="H11" s="3">
        <f>VLOOKUP(F11,'[1]SHALIMAR CHEMICALS'!$C$3:$D$83,2,FALSE)</f>
        <v>40.25</v>
      </c>
      <c r="I11" s="3">
        <f t="shared" si="5"/>
        <v>627.90000000000009</v>
      </c>
      <c r="J11" s="3">
        <f t="shared" si="6"/>
        <v>156</v>
      </c>
      <c r="K11" s="3">
        <f t="shared" si="7"/>
        <v>468</v>
      </c>
      <c r="L11" s="3">
        <v>20</v>
      </c>
      <c r="M11" s="8">
        <f t="shared" si="8"/>
        <v>4411.3999999999996</v>
      </c>
      <c r="N11" s="4" t="s">
        <v>56</v>
      </c>
    </row>
    <row r="12" spans="1:14" ht="15" customHeight="1">
      <c r="A12" s="7">
        <f t="shared" si="4"/>
        <v>9</v>
      </c>
      <c r="B12" s="2" t="s">
        <v>60</v>
      </c>
      <c r="C12" s="5" t="s">
        <v>65</v>
      </c>
      <c r="D12" s="2" t="s">
        <v>66</v>
      </c>
      <c r="E12" s="25" t="s">
        <v>12</v>
      </c>
      <c r="F12" s="2" t="s">
        <v>15</v>
      </c>
      <c r="G12" s="2">
        <v>74</v>
      </c>
      <c r="H12" s="3">
        <f>VLOOKUP(F12,'[1]SHALIMAR CHEMICALS'!$C$3:$D$83,2,FALSE)</f>
        <v>40.25</v>
      </c>
      <c r="I12" s="3">
        <f t="shared" si="5"/>
        <v>595.70000000000005</v>
      </c>
      <c r="J12" s="3">
        <f t="shared" si="6"/>
        <v>148</v>
      </c>
      <c r="K12" s="3">
        <f t="shared" si="7"/>
        <v>444</v>
      </c>
      <c r="L12" s="3">
        <v>20</v>
      </c>
      <c r="M12" s="8">
        <f t="shared" si="8"/>
        <v>4186.2</v>
      </c>
      <c r="N12" s="4" t="s">
        <v>27</v>
      </c>
    </row>
    <row r="13" spans="1:14" ht="15" customHeight="1">
      <c r="A13" s="7">
        <f t="shared" si="4"/>
        <v>10</v>
      </c>
      <c r="B13" s="2" t="s">
        <v>67</v>
      </c>
      <c r="C13" s="5" t="s">
        <v>68</v>
      </c>
      <c r="D13" s="2" t="s">
        <v>69</v>
      </c>
      <c r="E13" s="25" t="s">
        <v>12</v>
      </c>
      <c r="F13" s="2" t="s">
        <v>16</v>
      </c>
      <c r="G13" s="2">
        <v>141</v>
      </c>
      <c r="H13" s="3">
        <f>VLOOKUP(F13,'[1]SHALIMAR CHEMICALS'!$C$3:$D$83,2,FALSE)</f>
        <v>47.15</v>
      </c>
      <c r="I13" s="3">
        <f t="shared" si="5"/>
        <v>1329.63</v>
      </c>
      <c r="J13" s="3">
        <f t="shared" si="6"/>
        <v>282</v>
      </c>
      <c r="K13" s="3">
        <f t="shared" si="7"/>
        <v>846</v>
      </c>
      <c r="L13" s="3">
        <v>20</v>
      </c>
      <c r="M13" s="8">
        <f t="shared" si="8"/>
        <v>9125.7799999999988</v>
      </c>
      <c r="N13" s="4" t="s">
        <v>22</v>
      </c>
    </row>
    <row r="14" spans="1:14" ht="15" customHeight="1">
      <c r="A14" s="7">
        <f t="shared" si="4"/>
        <v>11</v>
      </c>
      <c r="B14" s="2" t="s">
        <v>67</v>
      </c>
      <c r="C14" s="5" t="s">
        <v>70</v>
      </c>
      <c r="D14" s="2" t="s">
        <v>71</v>
      </c>
      <c r="E14" s="25" t="s">
        <v>12</v>
      </c>
      <c r="F14" s="2" t="s">
        <v>15</v>
      </c>
      <c r="G14" s="2">
        <v>72</v>
      </c>
      <c r="H14" s="3">
        <f>VLOOKUP(F14,'[1]SHALIMAR CHEMICALS'!$C$3:$D$83,2,FALSE)</f>
        <v>40.25</v>
      </c>
      <c r="I14" s="3">
        <f t="shared" si="5"/>
        <v>579.6</v>
      </c>
      <c r="J14" s="3">
        <f t="shared" si="6"/>
        <v>144</v>
      </c>
      <c r="K14" s="3">
        <f t="shared" si="7"/>
        <v>432</v>
      </c>
      <c r="L14" s="3">
        <v>20</v>
      </c>
      <c r="M14" s="8">
        <f t="shared" si="8"/>
        <v>4073.6</v>
      </c>
      <c r="N14" s="4" t="s">
        <v>27</v>
      </c>
    </row>
    <row r="15" spans="1:14" ht="15" customHeight="1">
      <c r="A15" s="7">
        <f t="shared" si="4"/>
        <v>12</v>
      </c>
      <c r="B15" s="2" t="s">
        <v>67</v>
      </c>
      <c r="C15" s="5" t="s">
        <v>72</v>
      </c>
      <c r="D15" s="2" t="s">
        <v>73</v>
      </c>
      <c r="E15" s="25" t="s">
        <v>12</v>
      </c>
      <c r="F15" s="2" t="s">
        <v>13</v>
      </c>
      <c r="G15" s="2">
        <v>163</v>
      </c>
      <c r="H15" s="3">
        <f>VLOOKUP(F15,'[1]SHALIMAR CHEMICALS'!$C$3:$D$83,2,FALSE)</f>
        <v>46</v>
      </c>
      <c r="I15" s="3">
        <f t="shared" si="5"/>
        <v>1499.6000000000001</v>
      </c>
      <c r="J15" s="3">
        <f t="shared" si="6"/>
        <v>326</v>
      </c>
      <c r="K15" s="3">
        <f t="shared" si="7"/>
        <v>978</v>
      </c>
      <c r="L15" s="3">
        <v>20</v>
      </c>
      <c r="M15" s="8">
        <f t="shared" si="8"/>
        <v>10321.6</v>
      </c>
      <c r="N15" s="4" t="s">
        <v>18</v>
      </c>
    </row>
    <row r="16" spans="1:14" ht="15" customHeight="1">
      <c r="A16" s="7">
        <f t="shared" si="4"/>
        <v>13</v>
      </c>
      <c r="B16" s="2" t="s">
        <v>74</v>
      </c>
      <c r="C16" s="5" t="s">
        <v>75</v>
      </c>
      <c r="D16" s="2" t="s">
        <v>76</v>
      </c>
      <c r="E16" s="25" t="s">
        <v>12</v>
      </c>
      <c r="F16" s="2" t="s">
        <v>31</v>
      </c>
      <c r="G16" s="2">
        <v>149</v>
      </c>
      <c r="H16" s="3">
        <f>VLOOKUP(F16,'[1]SHALIMAR CHEMICALS'!$C$3:$D$83,2,FALSE)</f>
        <v>74.75</v>
      </c>
      <c r="I16" s="3">
        <f t="shared" si="5"/>
        <v>2227.5500000000002</v>
      </c>
      <c r="J16" s="3">
        <f t="shared" si="6"/>
        <v>298</v>
      </c>
      <c r="K16" s="3">
        <f t="shared" si="7"/>
        <v>894</v>
      </c>
      <c r="L16" s="3">
        <v>20</v>
      </c>
      <c r="M16" s="8">
        <f t="shared" si="8"/>
        <v>14577.3</v>
      </c>
      <c r="N16" s="4" t="s">
        <v>32</v>
      </c>
    </row>
    <row r="17" spans="1:14" ht="15" customHeight="1">
      <c r="A17" s="7">
        <f t="shared" si="4"/>
        <v>14</v>
      </c>
      <c r="B17" s="2" t="s">
        <v>77</v>
      </c>
      <c r="C17" s="5" t="s">
        <v>78</v>
      </c>
      <c r="D17" s="2" t="s">
        <v>79</v>
      </c>
      <c r="E17" s="25" t="s">
        <v>12</v>
      </c>
      <c r="F17" s="2" t="s">
        <v>13</v>
      </c>
      <c r="G17" s="2">
        <v>198</v>
      </c>
      <c r="H17" s="3">
        <f>VLOOKUP(F17,'[1]SHALIMAR CHEMICALS'!$C$3:$D$83,2,FALSE)</f>
        <v>46</v>
      </c>
      <c r="I17" s="3">
        <f t="shared" si="5"/>
        <v>1821.6000000000001</v>
      </c>
      <c r="J17" s="3">
        <f t="shared" si="6"/>
        <v>396</v>
      </c>
      <c r="K17" s="3">
        <f t="shared" si="7"/>
        <v>1188</v>
      </c>
      <c r="L17" s="3">
        <v>20</v>
      </c>
      <c r="M17" s="8">
        <f t="shared" si="8"/>
        <v>12533.6</v>
      </c>
      <c r="N17" s="4" t="s">
        <v>18</v>
      </c>
    </row>
    <row r="18" spans="1:14" ht="15" customHeight="1">
      <c r="A18" s="7">
        <f t="shared" si="4"/>
        <v>15</v>
      </c>
      <c r="B18" s="2" t="s">
        <v>80</v>
      </c>
      <c r="C18" s="5" t="s">
        <v>81</v>
      </c>
      <c r="D18" s="2" t="s">
        <v>82</v>
      </c>
      <c r="E18" s="25" t="s">
        <v>12</v>
      </c>
      <c r="F18" s="2" t="s">
        <v>23</v>
      </c>
      <c r="G18" s="2">
        <v>88</v>
      </c>
      <c r="H18" s="3">
        <f>VLOOKUP(F18,'[1]SHALIMAR CHEMICALS'!$C$3:$D$83,2,FALSE)</f>
        <v>40.25</v>
      </c>
      <c r="I18" s="3">
        <f t="shared" si="5"/>
        <v>708.40000000000009</v>
      </c>
      <c r="J18" s="3">
        <f t="shared" si="6"/>
        <v>176</v>
      </c>
      <c r="K18" s="3">
        <f t="shared" si="7"/>
        <v>528</v>
      </c>
      <c r="L18" s="3">
        <v>20</v>
      </c>
      <c r="M18" s="8">
        <f t="shared" si="8"/>
        <v>4974.3999999999996</v>
      </c>
      <c r="N18" s="4" t="s">
        <v>83</v>
      </c>
    </row>
    <row r="19" spans="1:14" ht="15" customHeight="1">
      <c r="A19" s="7">
        <f t="shared" si="4"/>
        <v>16</v>
      </c>
      <c r="B19" s="2" t="s">
        <v>84</v>
      </c>
      <c r="C19" s="5" t="s">
        <v>85</v>
      </c>
      <c r="D19" s="2" t="s">
        <v>86</v>
      </c>
      <c r="E19" s="25" t="s">
        <v>12</v>
      </c>
      <c r="F19" s="2" t="s">
        <v>13</v>
      </c>
      <c r="G19" s="2">
        <v>122</v>
      </c>
      <c r="H19" s="3">
        <f>VLOOKUP(F19,'[1]SHALIMAR CHEMICALS'!$C$3:$D$83,2,FALSE)</f>
        <v>46</v>
      </c>
      <c r="I19" s="3">
        <f t="shared" si="5"/>
        <v>1122.4000000000001</v>
      </c>
      <c r="J19" s="3">
        <f t="shared" si="6"/>
        <v>244</v>
      </c>
      <c r="K19" s="3">
        <f t="shared" si="7"/>
        <v>732</v>
      </c>
      <c r="L19" s="3">
        <v>20</v>
      </c>
      <c r="M19" s="8">
        <f t="shared" si="8"/>
        <v>7730.4</v>
      </c>
      <c r="N19" s="4" t="s">
        <v>18</v>
      </c>
    </row>
    <row r="20" spans="1:14" ht="15" customHeight="1">
      <c r="A20" s="7">
        <f t="shared" si="4"/>
        <v>17</v>
      </c>
      <c r="B20" s="2" t="s">
        <v>84</v>
      </c>
      <c r="C20" s="5" t="s">
        <v>87</v>
      </c>
      <c r="D20" s="2" t="s">
        <v>88</v>
      </c>
      <c r="E20" s="25" t="s">
        <v>12</v>
      </c>
      <c r="F20" s="2" t="s">
        <v>37</v>
      </c>
      <c r="G20" s="2">
        <v>119</v>
      </c>
      <c r="H20" s="3">
        <f>VLOOKUP(F20,'[1]SHALIMAR CHEMICALS'!$C$3:$D$83,2,FALSE)</f>
        <v>44.85</v>
      </c>
      <c r="I20" s="3">
        <f t="shared" si="5"/>
        <v>1067.43</v>
      </c>
      <c r="J20" s="3">
        <f t="shared" si="6"/>
        <v>238</v>
      </c>
      <c r="K20" s="3">
        <f t="shared" si="7"/>
        <v>714</v>
      </c>
      <c r="L20" s="3">
        <v>20</v>
      </c>
      <c r="M20" s="8">
        <f t="shared" si="8"/>
        <v>7376.5800000000008</v>
      </c>
      <c r="N20" s="4" t="s">
        <v>38</v>
      </c>
    </row>
    <row r="21" spans="1:14" ht="15" customHeight="1">
      <c r="A21" s="7">
        <f t="shared" si="4"/>
        <v>18</v>
      </c>
      <c r="B21" s="2" t="s">
        <v>84</v>
      </c>
      <c r="C21" s="5" t="s">
        <v>89</v>
      </c>
      <c r="D21" s="2" t="s">
        <v>90</v>
      </c>
      <c r="E21" s="25" t="s">
        <v>12</v>
      </c>
      <c r="F21" s="2" t="s">
        <v>20</v>
      </c>
      <c r="G21" s="2">
        <v>81</v>
      </c>
      <c r="H21" s="3">
        <f>VLOOKUP(F21,'[1]SHALIMAR CHEMICALS'!$C$3:$D$83,2,FALSE)</f>
        <v>40.25</v>
      </c>
      <c r="I21" s="3">
        <f t="shared" si="5"/>
        <v>652.05000000000007</v>
      </c>
      <c r="J21" s="3">
        <f t="shared" si="6"/>
        <v>162</v>
      </c>
      <c r="K21" s="3">
        <f t="shared" si="7"/>
        <v>486</v>
      </c>
      <c r="L21" s="3">
        <v>20</v>
      </c>
      <c r="M21" s="8">
        <f t="shared" si="8"/>
        <v>4580.3</v>
      </c>
      <c r="N21" s="4" t="s">
        <v>24</v>
      </c>
    </row>
    <row r="22" spans="1:14" ht="15" customHeight="1">
      <c r="A22" s="7">
        <f t="shared" si="4"/>
        <v>19</v>
      </c>
      <c r="B22" s="2" t="s">
        <v>84</v>
      </c>
      <c r="C22" s="5" t="s">
        <v>91</v>
      </c>
      <c r="D22" s="2" t="s">
        <v>92</v>
      </c>
      <c r="E22" s="25" t="s">
        <v>12</v>
      </c>
      <c r="F22" s="2" t="s">
        <v>15</v>
      </c>
      <c r="G22" s="2">
        <v>86</v>
      </c>
      <c r="H22" s="3">
        <f>VLOOKUP(F22,'[1]SHALIMAR CHEMICALS'!$C$3:$D$83,2,FALSE)</f>
        <v>40.25</v>
      </c>
      <c r="I22" s="3">
        <f t="shared" si="5"/>
        <v>692.30000000000007</v>
      </c>
      <c r="J22" s="3">
        <f t="shared" si="6"/>
        <v>172</v>
      </c>
      <c r="K22" s="3">
        <f t="shared" si="7"/>
        <v>516</v>
      </c>
      <c r="L22" s="3">
        <v>20</v>
      </c>
      <c r="M22" s="8">
        <f t="shared" si="8"/>
        <v>4861.8</v>
      </c>
      <c r="N22" s="4" t="s">
        <v>27</v>
      </c>
    </row>
    <row r="23" spans="1:14" ht="15" customHeight="1">
      <c r="A23" s="7">
        <f t="shared" si="4"/>
        <v>20</v>
      </c>
      <c r="B23" s="2" t="s">
        <v>93</v>
      </c>
      <c r="C23" s="5" t="s">
        <v>94</v>
      </c>
      <c r="D23" s="2" t="s">
        <v>95</v>
      </c>
      <c r="E23" s="25" t="s">
        <v>12</v>
      </c>
      <c r="F23" s="2" t="s">
        <v>20</v>
      </c>
      <c r="G23" s="2">
        <v>110</v>
      </c>
      <c r="H23" s="3">
        <f>VLOOKUP(F23,'[1]SHALIMAR CHEMICALS'!$C$3:$D$83,2,FALSE)</f>
        <v>40.25</v>
      </c>
      <c r="I23" s="3">
        <f t="shared" si="5"/>
        <v>885.5</v>
      </c>
      <c r="J23" s="3">
        <f t="shared" si="6"/>
        <v>220</v>
      </c>
      <c r="K23" s="3">
        <f t="shared" si="7"/>
        <v>660</v>
      </c>
      <c r="L23" s="3">
        <v>20</v>
      </c>
      <c r="M23" s="8">
        <f t="shared" si="8"/>
        <v>6213</v>
      </c>
      <c r="N23" s="4" t="s">
        <v>24</v>
      </c>
    </row>
    <row r="24" spans="1:14" ht="15" customHeight="1">
      <c r="A24" s="7">
        <f t="shared" si="4"/>
        <v>21</v>
      </c>
      <c r="B24" s="2" t="s">
        <v>93</v>
      </c>
      <c r="C24" s="5" t="s">
        <v>96</v>
      </c>
      <c r="D24" s="2" t="s">
        <v>97</v>
      </c>
      <c r="E24" s="25" t="s">
        <v>12</v>
      </c>
      <c r="F24" s="2" t="s">
        <v>13</v>
      </c>
      <c r="G24" s="2">
        <v>155</v>
      </c>
      <c r="H24" s="3">
        <f>VLOOKUP(F24,'[1]SHALIMAR CHEMICALS'!$C$3:$D$83,2,FALSE)</f>
        <v>46</v>
      </c>
      <c r="I24" s="3">
        <f t="shared" si="5"/>
        <v>1426</v>
      </c>
      <c r="J24" s="3">
        <f t="shared" si="6"/>
        <v>310</v>
      </c>
      <c r="K24" s="3">
        <f t="shared" si="7"/>
        <v>930</v>
      </c>
      <c r="L24" s="3">
        <v>20</v>
      </c>
      <c r="M24" s="8">
        <f t="shared" si="8"/>
        <v>9816</v>
      </c>
      <c r="N24" s="4" t="s">
        <v>18</v>
      </c>
    </row>
    <row r="25" spans="1:14" ht="15" customHeight="1">
      <c r="A25" s="7">
        <f t="shared" si="4"/>
        <v>22</v>
      </c>
      <c r="B25" s="2" t="s">
        <v>98</v>
      </c>
      <c r="C25" s="5" t="s">
        <v>99</v>
      </c>
      <c r="D25" s="2" t="s">
        <v>100</v>
      </c>
      <c r="E25" s="25" t="s">
        <v>12</v>
      </c>
      <c r="F25" s="2" t="s">
        <v>33</v>
      </c>
      <c r="G25" s="2">
        <v>137</v>
      </c>
      <c r="H25" s="3">
        <f>VLOOKUP(F25,'[1]SHALIMAR CHEMICALS'!$C$3:$D$83,2,FALSE)</f>
        <v>40.25</v>
      </c>
      <c r="I25" s="3">
        <f t="shared" si="5"/>
        <v>1102.8500000000001</v>
      </c>
      <c r="J25" s="3">
        <f t="shared" si="6"/>
        <v>274</v>
      </c>
      <c r="K25" s="3">
        <f t="shared" si="7"/>
        <v>822</v>
      </c>
      <c r="L25" s="3">
        <v>20</v>
      </c>
      <c r="M25" s="8">
        <f t="shared" si="8"/>
        <v>7733.1</v>
      </c>
      <c r="N25" s="4" t="s">
        <v>34</v>
      </c>
    </row>
    <row r="26" spans="1:14" ht="15" customHeight="1">
      <c r="A26" s="7">
        <f t="shared" si="4"/>
        <v>23</v>
      </c>
      <c r="B26" s="2" t="s">
        <v>98</v>
      </c>
      <c r="C26" s="5" t="s">
        <v>101</v>
      </c>
      <c r="D26" s="2" t="s">
        <v>102</v>
      </c>
      <c r="E26" s="25" t="s">
        <v>12</v>
      </c>
      <c r="F26" s="2" t="s">
        <v>23</v>
      </c>
      <c r="G26" s="2">
        <v>130</v>
      </c>
      <c r="H26" s="3">
        <f>VLOOKUP(F26,'[1]SHALIMAR CHEMICALS'!$C$3:$D$83,2,FALSE)</f>
        <v>40.25</v>
      </c>
      <c r="I26" s="3">
        <f t="shared" si="5"/>
        <v>1046.5</v>
      </c>
      <c r="J26" s="3">
        <f t="shared" si="6"/>
        <v>260</v>
      </c>
      <c r="K26" s="3">
        <f t="shared" si="7"/>
        <v>780</v>
      </c>
      <c r="L26" s="3">
        <v>20</v>
      </c>
      <c r="M26" s="8">
        <f t="shared" si="8"/>
        <v>7339</v>
      </c>
      <c r="N26" s="4" t="s">
        <v>83</v>
      </c>
    </row>
    <row r="27" spans="1:14" ht="15" customHeight="1">
      <c r="A27" s="7">
        <f t="shared" si="4"/>
        <v>24</v>
      </c>
      <c r="B27" s="2" t="s">
        <v>98</v>
      </c>
      <c r="C27" s="5" t="s">
        <v>103</v>
      </c>
      <c r="D27" s="2" t="s">
        <v>104</v>
      </c>
      <c r="E27" s="25" t="s">
        <v>12</v>
      </c>
      <c r="F27" s="2" t="s">
        <v>13</v>
      </c>
      <c r="G27" s="2">
        <v>159</v>
      </c>
      <c r="H27" s="3">
        <f>VLOOKUP(F27,'[1]SHALIMAR CHEMICALS'!$C$3:$D$83,2,FALSE)</f>
        <v>46</v>
      </c>
      <c r="I27" s="3">
        <f t="shared" si="5"/>
        <v>1462.8000000000002</v>
      </c>
      <c r="J27" s="3">
        <f t="shared" si="6"/>
        <v>318</v>
      </c>
      <c r="K27" s="3">
        <f t="shared" si="7"/>
        <v>954</v>
      </c>
      <c r="L27" s="3">
        <v>20</v>
      </c>
      <c r="M27" s="8">
        <f t="shared" si="8"/>
        <v>10068.799999999999</v>
      </c>
      <c r="N27" s="4" t="s">
        <v>18</v>
      </c>
    </row>
    <row r="28" spans="1:14" ht="15" customHeight="1">
      <c r="A28" s="7">
        <f t="shared" si="4"/>
        <v>25</v>
      </c>
      <c r="B28" s="2" t="s">
        <v>98</v>
      </c>
      <c r="C28" s="5" t="s">
        <v>105</v>
      </c>
      <c r="D28" s="2" t="s">
        <v>106</v>
      </c>
      <c r="E28" s="25" t="s">
        <v>12</v>
      </c>
      <c r="F28" s="2" t="s">
        <v>16</v>
      </c>
      <c r="G28" s="2">
        <v>181</v>
      </c>
      <c r="H28" s="3">
        <f>VLOOKUP(F28,'[1]SHALIMAR CHEMICALS'!$C$3:$D$83,2,FALSE)</f>
        <v>47.15</v>
      </c>
      <c r="I28" s="3">
        <f t="shared" si="5"/>
        <v>1706.83</v>
      </c>
      <c r="J28" s="3">
        <f t="shared" si="6"/>
        <v>362</v>
      </c>
      <c r="K28" s="3">
        <f t="shared" si="7"/>
        <v>1086</v>
      </c>
      <c r="L28" s="3">
        <v>20</v>
      </c>
      <c r="M28" s="8">
        <f t="shared" si="8"/>
        <v>11708.98</v>
      </c>
      <c r="N28" s="4" t="s">
        <v>22</v>
      </c>
    </row>
    <row r="29" spans="1:14" ht="15" customHeight="1">
      <c r="A29" s="7">
        <f t="shared" si="4"/>
        <v>26</v>
      </c>
      <c r="B29" s="2" t="s">
        <v>98</v>
      </c>
      <c r="C29" s="5" t="s">
        <v>107</v>
      </c>
      <c r="D29" s="2" t="s">
        <v>108</v>
      </c>
      <c r="E29" s="25" t="s">
        <v>12</v>
      </c>
      <c r="F29" s="2" t="s">
        <v>109</v>
      </c>
      <c r="G29" s="2">
        <v>115</v>
      </c>
      <c r="H29" s="3">
        <f>VLOOKUP(F29,'[1]SHALIMAR CHEMICALS'!$C$3:$D$83,2,FALSE)</f>
        <v>46</v>
      </c>
      <c r="I29" s="3">
        <f t="shared" si="5"/>
        <v>1058</v>
      </c>
      <c r="J29" s="3">
        <f t="shared" si="6"/>
        <v>230</v>
      </c>
      <c r="K29" s="3">
        <f t="shared" si="7"/>
        <v>690</v>
      </c>
      <c r="L29" s="3">
        <v>20</v>
      </c>
      <c r="M29" s="8">
        <f t="shared" si="8"/>
        <v>7288</v>
      </c>
      <c r="N29" s="4" t="s">
        <v>110</v>
      </c>
    </row>
    <row r="30" spans="1:14" ht="15" customHeight="1">
      <c r="A30" s="7">
        <f t="shared" si="4"/>
        <v>27</v>
      </c>
      <c r="B30" s="2" t="s">
        <v>111</v>
      </c>
      <c r="C30" s="5" t="s">
        <v>112</v>
      </c>
      <c r="D30" s="2" t="s">
        <v>113</v>
      </c>
      <c r="E30" s="25" t="s">
        <v>12</v>
      </c>
      <c r="F30" s="2" t="s">
        <v>39</v>
      </c>
      <c r="G30" s="2">
        <v>163</v>
      </c>
      <c r="H30" s="3">
        <f>VLOOKUP(F30,'[1]SHALIMAR CHEMICALS'!$C$3:$D$83,2,FALSE)</f>
        <v>40</v>
      </c>
      <c r="I30" s="3">
        <f t="shared" si="5"/>
        <v>1304</v>
      </c>
      <c r="J30" s="3">
        <f t="shared" si="6"/>
        <v>326</v>
      </c>
      <c r="K30" s="3">
        <f t="shared" si="7"/>
        <v>978</v>
      </c>
      <c r="L30" s="3">
        <v>20</v>
      </c>
      <c r="M30" s="8">
        <f t="shared" si="8"/>
        <v>9148</v>
      </c>
      <c r="N30" s="16" t="s">
        <v>40</v>
      </c>
    </row>
    <row r="31" spans="1:14" ht="15" customHeight="1">
      <c r="A31" s="7">
        <f t="shared" si="4"/>
        <v>28</v>
      </c>
      <c r="B31" s="2" t="s">
        <v>111</v>
      </c>
      <c r="C31" s="5" t="s">
        <v>114</v>
      </c>
      <c r="D31" s="2" t="s">
        <v>115</v>
      </c>
      <c r="E31" s="25" t="s">
        <v>12</v>
      </c>
      <c r="F31" s="2" t="s">
        <v>25</v>
      </c>
      <c r="G31" s="2">
        <v>112</v>
      </c>
      <c r="H31" s="3">
        <f>VLOOKUP(F31,'[1]SHALIMAR CHEMICALS'!$C$3:$D$83,2,FALSE)</f>
        <v>41.4</v>
      </c>
      <c r="I31" s="3">
        <f t="shared" si="5"/>
        <v>927.36000000000013</v>
      </c>
      <c r="J31" s="3">
        <f t="shared" si="6"/>
        <v>224</v>
      </c>
      <c r="K31" s="3">
        <f t="shared" si="7"/>
        <v>672</v>
      </c>
      <c r="L31" s="3">
        <v>20</v>
      </c>
      <c r="M31" s="8">
        <f t="shared" si="8"/>
        <v>6480.16</v>
      </c>
      <c r="N31" s="4" t="s">
        <v>26</v>
      </c>
    </row>
    <row r="32" spans="1:14" ht="15" customHeight="1">
      <c r="A32" s="7">
        <f t="shared" si="4"/>
        <v>29</v>
      </c>
      <c r="B32" s="2" t="s">
        <v>116</v>
      </c>
      <c r="C32" s="5" t="s">
        <v>117</v>
      </c>
      <c r="D32" s="2" t="s">
        <v>118</v>
      </c>
      <c r="E32" s="25" t="s">
        <v>12</v>
      </c>
      <c r="F32" s="2" t="s">
        <v>13</v>
      </c>
      <c r="G32" s="2">
        <v>396</v>
      </c>
      <c r="H32" s="3">
        <f>VLOOKUP(F32,'[1]SHALIMAR CHEMICALS'!$C$3:$D$83,2,FALSE)</f>
        <v>46</v>
      </c>
      <c r="I32" s="3">
        <f t="shared" si="5"/>
        <v>3643.2000000000003</v>
      </c>
      <c r="J32" s="3">
        <f t="shared" si="6"/>
        <v>792</v>
      </c>
      <c r="K32" s="3">
        <f t="shared" si="7"/>
        <v>2376</v>
      </c>
      <c r="L32" s="3">
        <v>20</v>
      </c>
      <c r="M32" s="8">
        <f t="shared" si="8"/>
        <v>25047.200000000001</v>
      </c>
      <c r="N32" s="4" t="s">
        <v>18</v>
      </c>
    </row>
    <row r="33" spans="1:14" ht="15" customHeight="1">
      <c r="A33" s="7">
        <f t="shared" si="4"/>
        <v>30</v>
      </c>
      <c r="B33" s="2" t="s">
        <v>119</v>
      </c>
      <c r="C33" s="5" t="s">
        <v>120</v>
      </c>
      <c r="D33" s="2" t="s">
        <v>121</v>
      </c>
      <c r="E33" s="25" t="s">
        <v>12</v>
      </c>
      <c r="F33" s="2" t="s">
        <v>39</v>
      </c>
      <c r="G33" s="2">
        <v>72</v>
      </c>
      <c r="H33" s="3">
        <f>VLOOKUP(F33,'[1]SHALIMAR CHEMICALS'!$C$3:$D$83,2,FALSE)</f>
        <v>40</v>
      </c>
      <c r="I33" s="3">
        <f t="shared" si="5"/>
        <v>576</v>
      </c>
      <c r="J33" s="3">
        <f t="shared" si="6"/>
        <v>144</v>
      </c>
      <c r="K33" s="3">
        <f t="shared" si="7"/>
        <v>432</v>
      </c>
      <c r="L33" s="3">
        <v>20</v>
      </c>
      <c r="M33" s="8">
        <f t="shared" si="8"/>
        <v>4052</v>
      </c>
      <c r="N33" s="16" t="s">
        <v>40</v>
      </c>
    </row>
    <row r="34" spans="1:14" ht="15" customHeight="1">
      <c r="A34" s="7">
        <f t="shared" si="4"/>
        <v>31</v>
      </c>
      <c r="B34" s="2" t="s">
        <v>119</v>
      </c>
      <c r="C34" s="5" t="s">
        <v>122</v>
      </c>
      <c r="D34" s="2" t="s">
        <v>123</v>
      </c>
      <c r="E34" s="25" t="s">
        <v>12</v>
      </c>
      <c r="F34" s="2" t="s">
        <v>16</v>
      </c>
      <c r="G34" s="2">
        <v>112</v>
      </c>
      <c r="H34" s="3">
        <f>VLOOKUP(F34,'[1]SHALIMAR CHEMICALS'!$C$3:$D$83,2,FALSE)</f>
        <v>47.15</v>
      </c>
      <c r="I34" s="3">
        <f t="shared" si="5"/>
        <v>1056.1600000000001</v>
      </c>
      <c r="J34" s="3">
        <f t="shared" si="6"/>
        <v>224</v>
      </c>
      <c r="K34" s="3">
        <f t="shared" si="7"/>
        <v>672</v>
      </c>
      <c r="L34" s="3">
        <v>20</v>
      </c>
      <c r="M34" s="8">
        <f t="shared" si="8"/>
        <v>7252.96</v>
      </c>
      <c r="N34" s="4" t="s">
        <v>22</v>
      </c>
    </row>
    <row r="35" spans="1:14" ht="15" customHeight="1">
      <c r="A35" s="7">
        <f t="shared" si="4"/>
        <v>32</v>
      </c>
      <c r="B35" s="2" t="s">
        <v>124</v>
      </c>
      <c r="C35" s="5" t="s">
        <v>125</v>
      </c>
      <c r="D35" s="2" t="s">
        <v>126</v>
      </c>
      <c r="E35" s="25" t="s">
        <v>12</v>
      </c>
      <c r="F35" s="2" t="s">
        <v>127</v>
      </c>
      <c r="G35" s="2">
        <v>84</v>
      </c>
      <c r="H35" s="3">
        <f>VLOOKUP(F35,'[1]SHALIMAR CHEMICALS'!$C$3:$D$83,2,FALSE)</f>
        <v>47.15</v>
      </c>
      <c r="I35" s="3">
        <f t="shared" si="5"/>
        <v>792.12</v>
      </c>
      <c r="J35" s="3">
        <f t="shared" si="6"/>
        <v>168</v>
      </c>
      <c r="K35" s="3">
        <f t="shared" si="7"/>
        <v>504</v>
      </c>
      <c r="L35" s="3">
        <v>20</v>
      </c>
      <c r="M35" s="8">
        <f t="shared" si="8"/>
        <v>5444.72</v>
      </c>
      <c r="N35" s="4" t="s">
        <v>128</v>
      </c>
    </row>
    <row r="36" spans="1:14" ht="15" customHeight="1">
      <c r="A36" s="7">
        <f t="shared" si="4"/>
        <v>33</v>
      </c>
      <c r="B36" s="2" t="s">
        <v>129</v>
      </c>
      <c r="C36" s="5" t="s">
        <v>130</v>
      </c>
      <c r="D36" s="2" t="s">
        <v>131</v>
      </c>
      <c r="E36" s="25" t="s">
        <v>12</v>
      </c>
      <c r="F36" s="2" t="s">
        <v>13</v>
      </c>
      <c r="G36" s="2">
        <v>117</v>
      </c>
      <c r="H36" s="3">
        <f>VLOOKUP(F36,'[1]SHALIMAR CHEMICALS'!$C$3:$D$83,2,FALSE)</f>
        <v>46</v>
      </c>
      <c r="I36" s="3">
        <f t="shared" si="5"/>
        <v>1076.4000000000001</v>
      </c>
      <c r="J36" s="3">
        <f t="shared" si="6"/>
        <v>234</v>
      </c>
      <c r="K36" s="3">
        <f t="shared" si="7"/>
        <v>702</v>
      </c>
      <c r="L36" s="3">
        <v>20</v>
      </c>
      <c r="M36" s="8">
        <f t="shared" si="8"/>
        <v>7414.4</v>
      </c>
      <c r="N36" s="4" t="s">
        <v>18</v>
      </c>
    </row>
    <row r="37" spans="1:14" ht="15" customHeight="1">
      <c r="A37" s="7">
        <f t="shared" si="4"/>
        <v>34</v>
      </c>
      <c r="B37" s="2" t="s">
        <v>129</v>
      </c>
      <c r="C37" s="5" t="s">
        <v>132</v>
      </c>
      <c r="D37" s="2" t="s">
        <v>133</v>
      </c>
      <c r="E37" s="25" t="s">
        <v>12</v>
      </c>
      <c r="F37" s="2" t="s">
        <v>25</v>
      </c>
      <c r="G37" s="2">
        <v>181</v>
      </c>
      <c r="H37" s="3">
        <f>VLOOKUP(F37,'[1]SHALIMAR CHEMICALS'!$C$3:$D$83,2,FALSE)</f>
        <v>41.4</v>
      </c>
      <c r="I37" s="3">
        <f t="shared" si="5"/>
        <v>1498.68</v>
      </c>
      <c r="J37" s="3">
        <f t="shared" si="6"/>
        <v>362</v>
      </c>
      <c r="K37" s="3">
        <f t="shared" si="7"/>
        <v>1086</v>
      </c>
      <c r="L37" s="3">
        <v>20</v>
      </c>
      <c r="M37" s="8">
        <f t="shared" si="8"/>
        <v>10460.08</v>
      </c>
      <c r="N37" s="4" t="s">
        <v>134</v>
      </c>
    </row>
    <row r="38" spans="1:14" ht="15" customHeight="1">
      <c r="A38" s="7">
        <f t="shared" si="4"/>
        <v>35</v>
      </c>
      <c r="B38" s="2" t="s">
        <v>135</v>
      </c>
      <c r="C38" s="5" t="s">
        <v>136</v>
      </c>
      <c r="D38" s="2" t="s">
        <v>137</v>
      </c>
      <c r="E38" s="25" t="s">
        <v>12</v>
      </c>
      <c r="F38" s="2" t="s">
        <v>23</v>
      </c>
      <c r="G38" s="2">
        <v>144</v>
      </c>
      <c r="H38" s="3">
        <f>VLOOKUP(F38,'[1]SHALIMAR CHEMICALS'!$C$3:$D$83,2,FALSE)</f>
        <v>40.25</v>
      </c>
      <c r="I38" s="3">
        <f t="shared" si="5"/>
        <v>1159.2</v>
      </c>
      <c r="J38" s="3">
        <f t="shared" si="6"/>
        <v>288</v>
      </c>
      <c r="K38" s="3">
        <f t="shared" si="7"/>
        <v>864</v>
      </c>
      <c r="L38" s="3">
        <v>20</v>
      </c>
      <c r="M38" s="8">
        <f t="shared" si="8"/>
        <v>8127.2</v>
      </c>
      <c r="N38" s="16" t="s">
        <v>29</v>
      </c>
    </row>
    <row r="39" spans="1:14" ht="15" customHeight="1" thickBot="1">
      <c r="A39" s="42" t="s">
        <v>139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4"/>
      <c r="M39" s="27">
        <f>ROUND(SUM(M4:M38),0)</f>
        <v>287544</v>
      </c>
      <c r="N39" s="13"/>
    </row>
    <row r="40" spans="1:14" ht="15" customHeight="1" thickBot="1">
      <c r="A40" s="14"/>
      <c r="B40"/>
      <c r="C40"/>
      <c r="D40"/>
      <c r="E40"/>
      <c r="F40"/>
      <c r="G40" s="17">
        <f>SUM(G4:G38)</f>
        <v>4657</v>
      </c>
      <c r="H40" s="22"/>
      <c r="I40" s="22"/>
      <c r="J40" s="22"/>
      <c r="K40" s="22"/>
      <c r="L40" s="22"/>
      <c r="M40" s="22"/>
      <c r="N40"/>
    </row>
    <row r="41" spans="1:14" ht="15.75" thickBot="1">
      <c r="A41" s="28" t="s">
        <v>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30"/>
    </row>
    <row r="42" spans="1:14" ht="37.5" customHeight="1" thickBot="1">
      <c r="A42" s="31" t="s">
        <v>28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3"/>
    </row>
    <row r="43" spans="1:14" ht="15" customHeight="1"/>
    <row r="44" spans="1:14" ht="15" customHeight="1"/>
    <row r="45" spans="1:14" ht="15" customHeight="1"/>
    <row r="46" spans="1:14" ht="15" customHeight="1"/>
    <row r="47" spans="1:14" ht="15" customHeight="1"/>
    <row r="48" spans="1:1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</sheetData>
  <sortState ref="B4:O51">
    <sortCondition ref="B4:B51"/>
  </sortState>
  <mergeCells count="7">
    <mergeCell ref="A41:M41"/>
    <mergeCell ref="A42:M42"/>
    <mergeCell ref="G1:M1"/>
    <mergeCell ref="G2:M2"/>
    <mergeCell ref="A1:F1"/>
    <mergeCell ref="A2:F2"/>
    <mergeCell ref="A39:L39"/>
  </mergeCells>
  <conditionalFormatting sqref="D40 D5:D38">
    <cfRule type="duplicateValues" dxfId="5" priority="6"/>
  </conditionalFormatting>
  <conditionalFormatting sqref="C40 C5:C38">
    <cfRule type="duplicateValues" dxfId="4" priority="5"/>
  </conditionalFormatting>
  <conditionalFormatting sqref="D4">
    <cfRule type="duplicateValues" dxfId="3" priority="4"/>
  </conditionalFormatting>
  <conditionalFormatting sqref="C4">
    <cfRule type="duplicateValues" dxfId="2" priority="3"/>
  </conditionalFormatting>
  <conditionalFormatting sqref="D4">
    <cfRule type="duplicateValues" dxfId="1" priority="2"/>
  </conditionalFormatting>
  <conditionalFormatting sqref="C4">
    <cfRule type="duplicateValues" dxfId="0" priority="1"/>
  </conditionalFormatting>
  <pageMargins left="0.31496062992125984" right="0.15748031496062992" top="0.35433070866141736" bottom="0.15748031496062992" header="0.47244094488188981" footer="0.15748031496062992"/>
  <pageSetup paperSize="9" scale="87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"/>
  <sheetViews>
    <sheetView workbookViewId="0">
      <selection activeCell="N24" sqref="N24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285156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7.5703125" bestFit="1" customWidth="1"/>
    <col min="10" max="10" width="6.5703125" bestFit="1" customWidth="1"/>
    <col min="11" max="11" width="7" bestFit="1" customWidth="1"/>
    <col min="12" max="12" width="6.42578125" bestFit="1" customWidth="1"/>
    <col min="13" max="13" width="7.5703125" bestFit="1" customWidth="1"/>
    <col min="14" max="14" width="17.28515625" bestFit="1" customWidth="1"/>
    <col min="16" max="16" width="80.7109375" bestFit="1" customWidth="1"/>
  </cols>
  <sheetData>
    <row r="1" spans="1:16" ht="15.75" thickBot="1">
      <c r="A1" s="9" t="s">
        <v>14</v>
      </c>
      <c r="B1" s="10" t="s">
        <v>1</v>
      </c>
      <c r="C1" s="10" t="s">
        <v>5</v>
      </c>
      <c r="D1" s="10" t="s">
        <v>30</v>
      </c>
      <c r="E1" s="10" t="s">
        <v>6</v>
      </c>
      <c r="F1" s="10" t="s">
        <v>7</v>
      </c>
      <c r="G1" s="10" t="s">
        <v>2</v>
      </c>
      <c r="H1" s="11" t="s">
        <v>3</v>
      </c>
      <c r="I1" s="11" t="s">
        <v>8</v>
      </c>
      <c r="J1" s="11" t="s">
        <v>9</v>
      </c>
      <c r="K1" s="11" t="s">
        <v>19</v>
      </c>
      <c r="L1" s="11" t="s">
        <v>10</v>
      </c>
      <c r="M1" s="12" t="s">
        <v>11</v>
      </c>
      <c r="N1" s="6" t="s">
        <v>17</v>
      </c>
    </row>
    <row r="2" spans="1:16">
      <c r="A2" s="7">
        <v>10</v>
      </c>
      <c r="B2" s="2" t="s">
        <v>35</v>
      </c>
      <c r="C2" s="5" t="s">
        <v>41</v>
      </c>
      <c r="D2" s="2" t="s">
        <v>36</v>
      </c>
      <c r="E2" s="21" t="s">
        <v>12</v>
      </c>
      <c r="F2" s="2" t="s">
        <v>23</v>
      </c>
      <c r="G2" s="2">
        <v>162</v>
      </c>
      <c r="H2" s="3">
        <v>40.25</v>
      </c>
      <c r="I2" s="3">
        <v>1304.1000000000001</v>
      </c>
      <c r="J2" s="3">
        <v>324</v>
      </c>
      <c r="K2" s="3">
        <v>972</v>
      </c>
      <c r="L2" s="3">
        <v>20</v>
      </c>
      <c r="M2" s="8">
        <v>9140.6</v>
      </c>
      <c r="N2" s="16" t="s">
        <v>29</v>
      </c>
      <c r="P2" s="2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2025-01-03T13:11:50Z</cp:lastPrinted>
  <dcterms:created xsi:type="dcterms:W3CDTF">2022-05-02T05:54:47Z</dcterms:created>
  <dcterms:modified xsi:type="dcterms:W3CDTF">2025-01-05T08:01:36Z</dcterms:modified>
</cp:coreProperties>
</file>