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Invoice!$A$3:$N$51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9" i="1" l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I5" i="1"/>
  <c r="H5" i="1"/>
  <c r="J4" i="1"/>
  <c r="H4" i="1"/>
  <c r="I4" i="1" s="1"/>
  <c r="M4" i="1" l="1"/>
  <c r="I6" i="1"/>
  <c r="M6" i="1" s="1"/>
  <c r="I9" i="1"/>
  <c r="M9" i="1" s="1"/>
  <c r="I11" i="1"/>
  <c r="M11" i="1" s="1"/>
  <c r="I12" i="1"/>
  <c r="M12" i="1" s="1"/>
  <c r="I14" i="1"/>
  <c r="M14" i="1" s="1"/>
  <c r="I15" i="1"/>
  <c r="M15" i="1" s="1"/>
  <c r="I18" i="1"/>
  <c r="M18" i="1" s="1"/>
  <c r="I21" i="1"/>
  <c r="M21" i="1" s="1"/>
  <c r="I22" i="1"/>
  <c r="M22" i="1" s="1"/>
  <c r="I24" i="1"/>
  <c r="M24" i="1" s="1"/>
  <c r="I25" i="1"/>
  <c r="M25" i="1" s="1"/>
  <c r="I28" i="1"/>
  <c r="M28" i="1" s="1"/>
  <c r="I30" i="1"/>
  <c r="M30" i="1" s="1"/>
  <c r="I32" i="1"/>
  <c r="M32" i="1" s="1"/>
  <c r="I35" i="1"/>
  <c r="M35" i="1" s="1"/>
  <c r="I37" i="1"/>
  <c r="M37" i="1" s="1"/>
  <c r="I39" i="1"/>
  <c r="M39" i="1" s="1"/>
  <c r="I41" i="1"/>
  <c r="M41" i="1" s="1"/>
  <c r="I43" i="1"/>
  <c r="M43" i="1" s="1"/>
  <c r="I45" i="1"/>
  <c r="M45" i="1" s="1"/>
  <c r="M5" i="1"/>
  <c r="I7" i="1"/>
  <c r="M7" i="1" s="1"/>
  <c r="I8" i="1"/>
  <c r="M8" i="1" s="1"/>
  <c r="I10" i="1"/>
  <c r="M10" i="1" s="1"/>
  <c r="I13" i="1"/>
  <c r="M13" i="1" s="1"/>
  <c r="I16" i="1"/>
  <c r="M16" i="1" s="1"/>
  <c r="I17" i="1"/>
  <c r="M17" i="1" s="1"/>
  <c r="I19" i="1"/>
  <c r="M19" i="1" s="1"/>
  <c r="I20" i="1"/>
  <c r="M20" i="1" s="1"/>
  <c r="I23" i="1"/>
  <c r="M23" i="1" s="1"/>
  <c r="I26" i="1"/>
  <c r="M26" i="1" s="1"/>
  <c r="I27" i="1"/>
  <c r="M27" i="1" s="1"/>
  <c r="I29" i="1"/>
  <c r="M29" i="1" s="1"/>
  <c r="I31" i="1"/>
  <c r="M31" i="1" s="1"/>
  <c r="I33" i="1"/>
  <c r="M33" i="1" s="1"/>
  <c r="I34" i="1"/>
  <c r="M34" i="1" s="1"/>
  <c r="I36" i="1"/>
  <c r="M36" i="1" s="1"/>
  <c r="I38" i="1"/>
  <c r="M38" i="1" s="1"/>
  <c r="I40" i="1"/>
  <c r="M40" i="1" s="1"/>
  <c r="I42" i="1"/>
  <c r="M42" i="1" s="1"/>
  <c r="I44" i="1"/>
  <c r="M44" i="1" s="1"/>
  <c r="I46" i="1"/>
  <c r="M46" i="1" s="1"/>
  <c r="I47" i="1"/>
  <c r="M47" i="1" s="1"/>
  <c r="M48" i="1" l="1"/>
  <c r="K4" i="2"/>
  <c r="I4" i="2"/>
  <c r="K3" i="2"/>
  <c r="I3" i="2"/>
  <c r="J3" i="2" l="1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<sst xmlns="http://schemas.openxmlformats.org/spreadsheetml/2006/main" count="298" uniqueCount="174">
  <si>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</si>
  <si>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</si>
  <si>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</si>
  <si>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</si>
  <si>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</si>
  <si>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</si>
  <si>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</si>
  <si>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</si>
  <si>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</si>
  <si>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</si>
  <si>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</si>
  <si>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</si>
  <si>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</si>
  <si>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</si>
  <si>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</si>
  <si>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</si>
  <si>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</si>
  <si>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</si>
  <si>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</si>
  <si>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</si>
  <si>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</si>
  <si>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</si>
  <si>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</si>
  <si>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</si>
  <si>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</si>
  <si>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</si>
  <si>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</si>
  <si>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</si>
  <si>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</si>
  <si>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</si>
  <si>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BAISINGA</t>
  </si>
  <si>
    <t>BARSHA ALLUMINIUM AND STEELS</t>
  </si>
  <si>
    <t>BALIGUDA</t>
  </si>
  <si>
    <t>NAYAK ENTERPRISERS</t>
  </si>
  <si>
    <t>JAGANNATH ELECTRONICS</t>
  </si>
  <si>
    <t>JASIPUR</t>
  </si>
  <si>
    <t>SUBHADRA TRADERS</t>
  </si>
  <si>
    <t>ADASPUR</t>
  </si>
  <si>
    <t>SONEPUR</t>
  </si>
  <si>
    <t>SHREYASHREE STEEL HOME</t>
  </si>
  <si>
    <t>JALESWAR</t>
  </si>
  <si>
    <t>UDALA</t>
  </si>
  <si>
    <t>CHAKADOLA ELECTRONICS</t>
  </si>
  <si>
    <t>NEELAKANTHA AGENCY</t>
  </si>
  <si>
    <t>Kindly, verify &amp; confirm within 7 days, else GST will be filed by 20th October, 2025.
GST to be paid by Consignor under Reverse Charge Mechanism(RCM) as per GST.</t>
  </si>
  <si>
    <t>06/9/2025</t>
  </si>
  <si>
    <t>PL/BH/03509</t>
  </si>
  <si>
    <t>252376</t>
  </si>
  <si>
    <t>CTC</t>
  </si>
  <si>
    <t>PL/BH/03510</t>
  </si>
  <si>
    <t>252363</t>
  </si>
  <si>
    <t>09/9/2025</t>
  </si>
  <si>
    <t>PL/BH/03575</t>
  </si>
  <si>
    <t>252411</t>
  </si>
  <si>
    <t>CHANDANESWAR</t>
  </si>
  <si>
    <t>MAA LAXMI ELECTRONICS AND HOME APPLIANCES</t>
  </si>
  <si>
    <t>PL/BH/03577</t>
  </si>
  <si>
    <t>5679</t>
  </si>
  <si>
    <t>ROURKELA</t>
  </si>
  <si>
    <t>BANESWAR SALES CORPORATION</t>
  </si>
  <si>
    <t>PL/BH/03578</t>
  </si>
  <si>
    <t>5681</t>
  </si>
  <si>
    <t>BERHAMPUR</t>
  </si>
  <si>
    <t>SHREE SAHU STEEL</t>
  </si>
  <si>
    <t>PL/BH/03579</t>
  </si>
  <si>
    <t>5698</t>
  </si>
  <si>
    <t>PL/BH/03580</t>
  </si>
  <si>
    <t>5678</t>
  </si>
  <si>
    <t>SORO</t>
  </si>
  <si>
    <t>SRI AUROBINDO ENTERPRISES</t>
  </si>
  <si>
    <t>PL/BH/03581</t>
  </si>
  <si>
    <t>5677</t>
  </si>
  <si>
    <t>11/9/2025</t>
  </si>
  <si>
    <t>PL/BH/03617</t>
  </si>
  <si>
    <t>252469</t>
  </si>
  <si>
    <t>PL/BH/03629</t>
  </si>
  <si>
    <t>2488</t>
  </si>
  <si>
    <t>GOPALPUR</t>
  </si>
  <si>
    <t>PANIGRAHI AGENCY</t>
  </si>
  <si>
    <t>15/9/2025</t>
  </si>
  <si>
    <t>PL/BH/03719</t>
  </si>
  <si>
    <t>2533</t>
  </si>
  <si>
    <t>17/9/2025</t>
  </si>
  <si>
    <t>PL/BH/03756</t>
  </si>
  <si>
    <t>5779</t>
  </si>
  <si>
    <t>PL/BH/03759</t>
  </si>
  <si>
    <t>5768</t>
  </si>
  <si>
    <t>SPORTS N SPORTS</t>
  </si>
  <si>
    <t>PL/BH/03760</t>
  </si>
  <si>
    <t>5769</t>
  </si>
  <si>
    <t>BALASORE</t>
  </si>
  <si>
    <t>UNITED SALES AGENCY</t>
  </si>
  <si>
    <t>PL/BH/03761</t>
  </si>
  <si>
    <t>2616</t>
  </si>
  <si>
    <t>PL/BH/03762</t>
  </si>
  <si>
    <t>2617/2618</t>
  </si>
  <si>
    <t>PL/BH/03763</t>
  </si>
  <si>
    <t>5771</t>
  </si>
  <si>
    <t>PL/BH/03764</t>
  </si>
  <si>
    <t>5770</t>
  </si>
  <si>
    <t>BORIGUMMA</t>
  </si>
  <si>
    <t>SRI RAM METAL STORE</t>
  </si>
  <si>
    <t>PL/BH/03766</t>
  </si>
  <si>
    <t>5772</t>
  </si>
  <si>
    <t>RASHMI ENTERPRISES</t>
  </si>
  <si>
    <t>18/9/2025</t>
  </si>
  <si>
    <t>PL/BH/03784</t>
  </si>
  <si>
    <t>2634</t>
  </si>
  <si>
    <t>PL/BH/03785</t>
  </si>
  <si>
    <t>5765</t>
  </si>
  <si>
    <t>19/9/2025</t>
  </si>
  <si>
    <t>PL/BH/03790</t>
  </si>
  <si>
    <t>2663</t>
  </si>
  <si>
    <t>ASHIRBAD</t>
  </si>
  <si>
    <t>PL/BH/03791</t>
  </si>
  <si>
    <t>5824</t>
  </si>
  <si>
    <t>PL/BH/03792</t>
  </si>
  <si>
    <t>2660</t>
  </si>
  <si>
    <t>SPORTS N GIFT CENTRE</t>
  </si>
  <si>
    <t>PL/BH/03794</t>
  </si>
  <si>
    <t>2647</t>
  </si>
  <si>
    <t>PL/BH/03804</t>
  </si>
  <si>
    <t>2648</t>
  </si>
  <si>
    <t>KORAPUT</t>
  </si>
  <si>
    <t>20/9/2025</t>
  </si>
  <si>
    <t>PL/BH/03821</t>
  </si>
  <si>
    <t>2684/5843</t>
  </si>
  <si>
    <t>PL/BH/03823</t>
  </si>
  <si>
    <t>2685</t>
  </si>
  <si>
    <t xml:space="preserve">NAYAK ENTERPRISERS </t>
  </si>
  <si>
    <t>PL/BH/03824</t>
  </si>
  <si>
    <t>5855</t>
  </si>
  <si>
    <t>PL/BH/03825</t>
  </si>
  <si>
    <t>5850</t>
  </si>
  <si>
    <t>21/9/2025</t>
  </si>
  <si>
    <t>PL/BH/03829</t>
  </si>
  <si>
    <t>2715</t>
  </si>
  <si>
    <t>24/9/2025</t>
  </si>
  <si>
    <t>PL/BH/03888</t>
  </si>
  <si>
    <t>5872</t>
  </si>
  <si>
    <t>SAMBALPUR</t>
  </si>
  <si>
    <t>KRISHNA ENTERPRISES</t>
  </si>
  <si>
    <t>25/9/2025</t>
  </si>
  <si>
    <t>PL/BH/03917</t>
  </si>
  <si>
    <t>2779</t>
  </si>
  <si>
    <t>SWOSTI HOME NEEDS</t>
  </si>
  <si>
    <t>27/9/2025</t>
  </si>
  <si>
    <t>PL/BH/03935</t>
  </si>
  <si>
    <t>2816</t>
  </si>
  <si>
    <t>PL/BH/03974</t>
  </si>
  <si>
    <t>2851</t>
  </si>
  <si>
    <t>PL/BH/03975</t>
  </si>
  <si>
    <t>2803</t>
  </si>
  <si>
    <t>29/9/2025</t>
  </si>
  <si>
    <t>PL/BH/03988</t>
  </si>
  <si>
    <t>2911</t>
  </si>
  <si>
    <t>PL/BH/04002</t>
  </si>
  <si>
    <t>2954</t>
  </si>
  <si>
    <t>PL/BH/04004</t>
  </si>
  <si>
    <t>2923</t>
  </si>
  <si>
    <t>PL/BH/04005</t>
  </si>
  <si>
    <t>2927</t>
  </si>
  <si>
    <t>PL/BH/04006</t>
  </si>
  <si>
    <t>2931</t>
  </si>
  <si>
    <t>BISAM CUTTACK</t>
  </si>
  <si>
    <t>SHREE SIDDHI VINAYAK HOME APPLIANCES</t>
  </si>
  <si>
    <t>PL/BH/04012</t>
  </si>
  <si>
    <t>2960</t>
  </si>
  <si>
    <t>PL/BH/04013</t>
  </si>
  <si>
    <t>2961</t>
  </si>
  <si>
    <t>RANAPUR</t>
  </si>
  <si>
    <t>MEGHA ENTERPRISES</t>
  </si>
  <si>
    <t>(RUPEES SIXTEEN THOUSAND SIX HUNDRED FORTY SEVEN ONLY)</t>
  </si>
  <si>
    <t>Bill Date:  30/09/2025
Bill No : 17064
Total Amount: 16647.00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</si>
</sst>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right" vertical="center" wrapText="1"/>
    </xf>
    <xf numFmtId="4" fontId="0" fillId="2" borderId="0" xfId="0" applyNumberFormat="1" applyFont="1" applyFill="1" applyAlignment="1">
      <alignment wrapText="1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0" fillId="0" borderId="0" xfId="0" applyNumberFormat="1" applyFont="1" applyAlignment="1">
      <alignment horizontal="right"/>
    </xf>
    <xf numFmtId="0" fontId="0" fillId="0" borderId="13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4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8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276225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80975"/>
          <a:ext cx="42195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3">
          <cell r="D3" t="str">
            <v>DESTINATION</v>
          </cell>
          <cell r="E3" t="str">
            <v>PRV/ RATE/CASE</v>
          </cell>
          <cell r="F3" t="str">
            <v>NEW/ RATE/CASE</v>
          </cell>
        </row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25" workbookViewId="0">
      <selection activeCell="Q51" sqref="Q51"/>
    </sheetView>
  </sheetViews>
  <sheetFormatPr defaultRowHeight="15"/>
  <cols>
    <col min="1" max="1" width="4.28515625" style="3" customWidth="1"/>
    <col min="2" max="2" width="10.140625" style="1" customWidth="1"/>
    <col min="3" max="3" width="12.5703125" style="1" customWidth="1"/>
    <col min="4" max="4" width="9.85546875" style="1" bestFit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9" width="6.5703125" style="4" bestFit="1" customWidth="1"/>
    <col min="10" max="10" width="5.5703125" style="4" bestFit="1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68.25" customHeight="1" thickBot="1">
      <c r="A1" s="30"/>
      <c r="B1" s="31"/>
      <c r="C1" s="31"/>
      <c r="D1" s="31"/>
      <c r="E1" s="31"/>
      <c r="F1" s="31"/>
      <c r="G1" s="32"/>
      <c r="H1" s="24" t="s">
        <v>15</v>
      </c>
      <c r="I1" s="25"/>
      <c r="J1" s="25"/>
      <c r="K1" s="25"/>
      <c r="L1" s="25"/>
      <c r="M1" s="26"/>
    </row>
    <row r="2" spans="1:14" ht="87.75" customHeight="1" thickBot="1">
      <c r="A2" s="21" t="s">
        <v>17</v>
      </c>
      <c r="B2" s="22"/>
      <c r="C2" s="22"/>
      <c r="D2" s="22"/>
      <c r="E2" s="22"/>
      <c r="F2" s="22"/>
      <c r="G2" s="23"/>
      <c r="H2" s="27" t="s">
        <v>173</v>
      </c>
      <c r="I2" s="28"/>
      <c r="J2" s="28"/>
      <c r="K2" s="28"/>
      <c r="L2" s="28"/>
      <c r="M2" s="29"/>
      <c r="N2" s="4"/>
    </row>
    <row r="3" spans="1:14" s="2" customFormat="1" ht="15" customHeight="1" thickBot="1">
      <c r="A3" s="38" t="s">
        <v>7</v>
      </c>
      <c r="B3" s="39" t="s">
        <v>5</v>
      </c>
      <c r="C3" s="39" t="s">
        <v>12</v>
      </c>
      <c r="D3" s="40" t="s">
        <v>13</v>
      </c>
      <c r="E3" s="39" t="s">
        <v>4</v>
      </c>
      <c r="F3" s="39" t="s">
        <v>6</v>
      </c>
      <c r="G3" s="39" t="s">
        <v>1</v>
      </c>
      <c r="H3" s="41" t="s">
        <v>2</v>
      </c>
      <c r="I3" s="41" t="s">
        <v>8</v>
      </c>
      <c r="J3" s="41" t="s">
        <v>3</v>
      </c>
      <c r="K3" s="41" t="s">
        <v>10</v>
      </c>
      <c r="L3" s="41" t="s">
        <v>9</v>
      </c>
      <c r="M3" s="42" t="s">
        <v>11</v>
      </c>
      <c r="N3" s="6" t="s">
        <v>16</v>
      </c>
    </row>
    <row r="4" spans="1:14" s="2" customFormat="1" ht="14.1" customHeight="1">
      <c r="A4" s="34">
        <v>1</v>
      </c>
      <c r="B4" s="35" t="s">
        <v>45</v>
      </c>
      <c r="C4" s="35" t="s">
        <v>46</v>
      </c>
      <c r="D4" s="35" t="s">
        <v>47</v>
      </c>
      <c r="E4" s="35" t="s">
        <v>48</v>
      </c>
      <c r="F4" s="35" t="s">
        <v>37</v>
      </c>
      <c r="G4" s="35">
        <v>1</v>
      </c>
      <c r="H4" s="36">
        <f>VLOOKUP(F4,'[1]HAWKINS COOKER'!$D$3:$F$149,3,FALSE)</f>
        <v>86</v>
      </c>
      <c r="I4" s="36">
        <f>G4*H4*20%</f>
        <v>17.2</v>
      </c>
      <c r="J4" s="36">
        <f>G4*1</f>
        <v>1</v>
      </c>
      <c r="K4" s="36">
        <v>35</v>
      </c>
      <c r="L4" s="36">
        <v>150</v>
      </c>
      <c r="M4" s="37">
        <f>G4*H4+I4+J4+K4+L4</f>
        <v>289.2</v>
      </c>
      <c r="N4" s="9" t="s">
        <v>43</v>
      </c>
    </row>
    <row r="5" spans="1:14" s="2" customFormat="1" ht="14.1" customHeight="1">
      <c r="A5" s="10">
        <v>2</v>
      </c>
      <c r="B5" s="7" t="s">
        <v>45</v>
      </c>
      <c r="C5" s="7" t="s">
        <v>49</v>
      </c>
      <c r="D5" s="7" t="s">
        <v>50</v>
      </c>
      <c r="E5" s="7" t="s">
        <v>48</v>
      </c>
      <c r="F5" s="7" t="s">
        <v>30</v>
      </c>
      <c r="G5" s="7">
        <v>2</v>
      </c>
      <c r="H5" s="8">
        <f>VLOOKUP(F5,'[1]HAWKINS COOKER'!$D$3:$F$149,3,FALSE)</f>
        <v>85</v>
      </c>
      <c r="I5" s="8">
        <f>G5*H5*20%</f>
        <v>34</v>
      </c>
      <c r="J5" s="8">
        <f>G5*1</f>
        <v>2</v>
      </c>
      <c r="K5" s="8">
        <v>35</v>
      </c>
      <c r="L5" s="8">
        <v>150</v>
      </c>
      <c r="M5" s="11">
        <f>G5*H5+I5+J5+K5+L5</f>
        <v>391</v>
      </c>
      <c r="N5" s="9" t="s">
        <v>31</v>
      </c>
    </row>
    <row r="6" spans="1:14" s="2" customFormat="1" ht="14.1" customHeight="1">
      <c r="A6" s="10">
        <v>3</v>
      </c>
      <c r="B6" s="7" t="s">
        <v>51</v>
      </c>
      <c r="C6" s="7" t="s">
        <v>52</v>
      </c>
      <c r="D6" s="7" t="s">
        <v>53</v>
      </c>
      <c r="E6" s="7" t="s">
        <v>48</v>
      </c>
      <c r="F6" s="7" t="s">
        <v>54</v>
      </c>
      <c r="G6" s="7">
        <v>5</v>
      </c>
      <c r="H6" s="8">
        <f>VLOOKUP(F6,'[1]HAWKINS COOKER'!$D$3:$F$149,3,FALSE)</f>
        <v>85</v>
      </c>
      <c r="I6" s="8">
        <f>G6*H6*20%</f>
        <v>85</v>
      </c>
      <c r="J6" s="8">
        <f>G6*1</f>
        <v>5</v>
      </c>
      <c r="K6" s="8">
        <v>35</v>
      </c>
      <c r="L6" s="8">
        <v>150</v>
      </c>
      <c r="M6" s="11">
        <f>G6*H6+I6+J6+K6+L6</f>
        <v>700</v>
      </c>
      <c r="N6" s="9" t="s">
        <v>55</v>
      </c>
    </row>
    <row r="7" spans="1:14" s="2" customFormat="1" ht="14.1" customHeight="1">
      <c r="A7" s="10">
        <v>4</v>
      </c>
      <c r="B7" s="7" t="s">
        <v>51</v>
      </c>
      <c r="C7" s="7" t="s">
        <v>56</v>
      </c>
      <c r="D7" s="7" t="s">
        <v>57</v>
      </c>
      <c r="E7" s="7" t="s">
        <v>48</v>
      </c>
      <c r="F7" s="7" t="s">
        <v>58</v>
      </c>
      <c r="G7" s="7">
        <v>1</v>
      </c>
      <c r="H7" s="8">
        <f>VLOOKUP(F7,'[1]HAWKINS COOKER'!$D$3:$F$149,3,FALSE)</f>
        <v>45</v>
      </c>
      <c r="I7" s="8">
        <f>G7*H7*20%</f>
        <v>9</v>
      </c>
      <c r="J7" s="8">
        <f>G7*1</f>
        <v>1</v>
      </c>
      <c r="K7" s="8">
        <v>35</v>
      </c>
      <c r="L7" s="8">
        <v>150</v>
      </c>
      <c r="M7" s="11">
        <f>G7*H7+I7+J7+K7+L7</f>
        <v>240</v>
      </c>
      <c r="N7" s="9" t="s">
        <v>59</v>
      </c>
    </row>
    <row r="8" spans="1:14" s="2" customFormat="1" ht="14.1" customHeight="1">
      <c r="A8" s="10">
        <v>5</v>
      </c>
      <c r="B8" s="7" t="s">
        <v>51</v>
      </c>
      <c r="C8" s="7" t="s">
        <v>60</v>
      </c>
      <c r="D8" s="7" t="s">
        <v>61</v>
      </c>
      <c r="E8" s="7" t="s">
        <v>48</v>
      </c>
      <c r="F8" s="7" t="s">
        <v>62</v>
      </c>
      <c r="G8" s="7">
        <v>1</v>
      </c>
      <c r="H8" s="8">
        <f>VLOOKUP(F8,'[1]HAWKINS COOKER'!$D$3:$F$149,3,FALSE)</f>
        <v>43</v>
      </c>
      <c r="I8" s="8">
        <f>G8*H8*20%</f>
        <v>8.6</v>
      </c>
      <c r="J8" s="8">
        <f>G8*1</f>
        <v>1</v>
      </c>
      <c r="K8" s="8">
        <v>35</v>
      </c>
      <c r="L8" s="8">
        <v>150</v>
      </c>
      <c r="M8" s="11">
        <f>G8*H8+I8+J8+K8+L8</f>
        <v>237.6</v>
      </c>
      <c r="N8" s="9" t="s">
        <v>63</v>
      </c>
    </row>
    <row r="9" spans="1:14" s="2" customFormat="1" ht="14.1" customHeight="1">
      <c r="A9" s="10">
        <v>6</v>
      </c>
      <c r="B9" s="7" t="s">
        <v>51</v>
      </c>
      <c r="C9" s="7" t="s">
        <v>64</v>
      </c>
      <c r="D9" s="7" t="s">
        <v>65</v>
      </c>
      <c r="E9" s="7" t="s">
        <v>48</v>
      </c>
      <c r="F9" s="7" t="s">
        <v>14</v>
      </c>
      <c r="G9" s="7">
        <v>1</v>
      </c>
      <c r="H9" s="8">
        <f>VLOOKUP(F9,'[1]HAWKINS COOKER'!$D$3:$F$149,3,FALSE)</f>
        <v>53</v>
      </c>
      <c r="I9" s="8">
        <f>G9*H9*20%</f>
        <v>10.600000000000001</v>
      </c>
      <c r="J9" s="8">
        <f>G9*1</f>
        <v>1</v>
      </c>
      <c r="K9" s="8">
        <v>35</v>
      </c>
      <c r="L9" s="8">
        <v>150</v>
      </c>
      <c r="M9" s="11">
        <f>G9*H9+I9+J9+K9+L9</f>
        <v>249.6</v>
      </c>
      <c r="N9" s="9" t="s">
        <v>18</v>
      </c>
    </row>
    <row r="10" spans="1:14" s="2" customFormat="1" ht="14.1" customHeight="1">
      <c r="A10" s="10">
        <v>7</v>
      </c>
      <c r="B10" s="7" t="s">
        <v>51</v>
      </c>
      <c r="C10" s="7" t="s">
        <v>66</v>
      </c>
      <c r="D10" s="7" t="s">
        <v>67</v>
      </c>
      <c r="E10" s="7" t="s">
        <v>48</v>
      </c>
      <c r="F10" s="7" t="s">
        <v>68</v>
      </c>
      <c r="G10" s="7">
        <v>1</v>
      </c>
      <c r="H10" s="8">
        <f>VLOOKUP(F10,'[1]HAWKINS COOKER'!$D$3:$F$149,3,FALSE)</f>
        <v>60</v>
      </c>
      <c r="I10" s="8">
        <f>G10*H10*20%</f>
        <v>12</v>
      </c>
      <c r="J10" s="8">
        <f>G10*1</f>
        <v>1</v>
      </c>
      <c r="K10" s="8">
        <v>35</v>
      </c>
      <c r="L10" s="8">
        <v>150</v>
      </c>
      <c r="M10" s="11">
        <f>G10*H10+I10+J10+K10+L10</f>
        <v>258</v>
      </c>
      <c r="N10" s="9" t="s">
        <v>69</v>
      </c>
    </row>
    <row r="11" spans="1:14" s="2" customFormat="1" ht="14.1" customHeight="1">
      <c r="A11" s="10">
        <v>8</v>
      </c>
      <c r="B11" s="7" t="s">
        <v>51</v>
      </c>
      <c r="C11" s="7" t="s">
        <v>70</v>
      </c>
      <c r="D11" s="7" t="s">
        <v>71</v>
      </c>
      <c r="E11" s="7" t="s">
        <v>48</v>
      </c>
      <c r="F11" s="7" t="s">
        <v>32</v>
      </c>
      <c r="G11" s="7">
        <v>1</v>
      </c>
      <c r="H11" s="8">
        <f>VLOOKUP(F11,'[1]HAWKINS COOKER'!$D$3:$F$149,3,FALSE)</f>
        <v>90</v>
      </c>
      <c r="I11" s="8">
        <f>G11*H11*20%</f>
        <v>18</v>
      </c>
      <c r="J11" s="8">
        <f>G11*1</f>
        <v>1</v>
      </c>
      <c r="K11" s="8">
        <v>35</v>
      </c>
      <c r="L11" s="8">
        <v>150</v>
      </c>
      <c r="M11" s="11">
        <f>G11*H11+I11+J11+K11+L11</f>
        <v>294</v>
      </c>
      <c r="N11" s="9" t="s">
        <v>33</v>
      </c>
    </row>
    <row r="12" spans="1:14" s="2" customFormat="1" ht="14.1" customHeight="1">
      <c r="A12" s="10">
        <v>9</v>
      </c>
      <c r="B12" s="7" t="s">
        <v>72</v>
      </c>
      <c r="C12" s="7" t="s">
        <v>73</v>
      </c>
      <c r="D12" s="7" t="s">
        <v>74</v>
      </c>
      <c r="E12" s="7" t="s">
        <v>48</v>
      </c>
      <c r="F12" s="7" t="s">
        <v>30</v>
      </c>
      <c r="G12" s="7">
        <v>14</v>
      </c>
      <c r="H12" s="8">
        <f>VLOOKUP(F12,'[1]HAWKINS COOKER'!$D$3:$F$149,3,FALSE)</f>
        <v>85</v>
      </c>
      <c r="I12" s="8">
        <f>G12*H12*20%</f>
        <v>238</v>
      </c>
      <c r="J12" s="8">
        <f>G12*1</f>
        <v>14</v>
      </c>
      <c r="K12" s="8">
        <v>35</v>
      </c>
      <c r="L12" s="8">
        <v>150</v>
      </c>
      <c r="M12" s="11">
        <f>G12*H12+I12+J12+K12+L12</f>
        <v>1627</v>
      </c>
      <c r="N12" s="9" t="s">
        <v>31</v>
      </c>
    </row>
    <row r="13" spans="1:14" s="2" customFormat="1" ht="14.1" customHeight="1">
      <c r="A13" s="10">
        <v>10</v>
      </c>
      <c r="B13" s="7" t="s">
        <v>72</v>
      </c>
      <c r="C13" s="7" t="s">
        <v>75</v>
      </c>
      <c r="D13" s="7" t="s">
        <v>76</v>
      </c>
      <c r="E13" s="7" t="s">
        <v>48</v>
      </c>
      <c r="F13" s="7" t="s">
        <v>77</v>
      </c>
      <c r="G13" s="7">
        <v>2</v>
      </c>
      <c r="H13" s="8">
        <f>VLOOKUP(F13,'[1]HAWKINS COOKER'!$D$3:$F$149,3,FALSE)</f>
        <v>85</v>
      </c>
      <c r="I13" s="8">
        <f>G13*H13*20%</f>
        <v>34</v>
      </c>
      <c r="J13" s="8">
        <f>G13*1</f>
        <v>2</v>
      </c>
      <c r="K13" s="8">
        <v>35</v>
      </c>
      <c r="L13" s="8">
        <v>150</v>
      </c>
      <c r="M13" s="11">
        <f>G13*H13+I13+J13+K13+L13</f>
        <v>391</v>
      </c>
      <c r="N13" s="9" t="s">
        <v>78</v>
      </c>
    </row>
    <row r="14" spans="1:14" s="2" customFormat="1" ht="14.1" customHeight="1">
      <c r="A14" s="10">
        <v>11</v>
      </c>
      <c r="B14" s="7" t="s">
        <v>79</v>
      </c>
      <c r="C14" s="7" t="s">
        <v>80</v>
      </c>
      <c r="D14" s="7" t="s">
        <v>81</v>
      </c>
      <c r="E14" s="7" t="s">
        <v>48</v>
      </c>
      <c r="F14" s="7" t="s">
        <v>14</v>
      </c>
      <c r="G14" s="7">
        <v>1</v>
      </c>
      <c r="H14" s="8">
        <f>VLOOKUP(F14,'[1]HAWKINS COOKER'!$D$3:$F$149,3,FALSE)</f>
        <v>53</v>
      </c>
      <c r="I14" s="8">
        <f>G14*H14*20%</f>
        <v>10.600000000000001</v>
      </c>
      <c r="J14" s="8">
        <f>G14*1</f>
        <v>1</v>
      </c>
      <c r="K14" s="8">
        <v>35</v>
      </c>
      <c r="L14" s="8">
        <v>150</v>
      </c>
      <c r="M14" s="11">
        <f>G14*H14+I14+J14+K14+L14</f>
        <v>249.6</v>
      </c>
      <c r="N14" s="9" t="s">
        <v>18</v>
      </c>
    </row>
    <row r="15" spans="1:14" s="2" customFormat="1" ht="14.1" customHeight="1">
      <c r="A15" s="10">
        <v>12</v>
      </c>
      <c r="B15" s="7" t="s">
        <v>82</v>
      </c>
      <c r="C15" s="7" t="s">
        <v>83</v>
      </c>
      <c r="D15" s="7" t="s">
        <v>84</v>
      </c>
      <c r="E15" s="7" t="s">
        <v>48</v>
      </c>
      <c r="F15" s="7" t="s">
        <v>30</v>
      </c>
      <c r="G15" s="7">
        <v>1</v>
      </c>
      <c r="H15" s="8">
        <f>VLOOKUP(F15,'[1]HAWKINS COOKER'!$D$3:$F$149,3,FALSE)</f>
        <v>85</v>
      </c>
      <c r="I15" s="8">
        <f>G15*H15*20%</f>
        <v>17</v>
      </c>
      <c r="J15" s="8">
        <f>G15*1</f>
        <v>1</v>
      </c>
      <c r="K15" s="8">
        <v>35</v>
      </c>
      <c r="L15" s="8">
        <v>150</v>
      </c>
      <c r="M15" s="11">
        <f>G15*H15+I15+J15+K15+L15</f>
        <v>288</v>
      </c>
      <c r="N15" s="9" t="s">
        <v>31</v>
      </c>
    </row>
    <row r="16" spans="1:14" s="2" customFormat="1" ht="14.1" customHeight="1">
      <c r="A16" s="10">
        <v>13</v>
      </c>
      <c r="B16" s="7" t="s">
        <v>82</v>
      </c>
      <c r="C16" s="7" t="s">
        <v>85</v>
      </c>
      <c r="D16" s="7" t="s">
        <v>86</v>
      </c>
      <c r="E16" s="7" t="s">
        <v>48</v>
      </c>
      <c r="F16" s="7" t="s">
        <v>40</v>
      </c>
      <c r="G16" s="7">
        <v>1</v>
      </c>
      <c r="H16" s="8">
        <f>VLOOKUP(F16,'[1]HAWKINS COOKER'!$D$3:$F$149,3,FALSE)</f>
        <v>85</v>
      </c>
      <c r="I16" s="8">
        <f>G16*H16*20%</f>
        <v>17</v>
      </c>
      <c r="J16" s="8">
        <f>G16*1</f>
        <v>1</v>
      </c>
      <c r="K16" s="8">
        <v>35</v>
      </c>
      <c r="L16" s="8">
        <v>150</v>
      </c>
      <c r="M16" s="11">
        <f>G16*H16+I16+J16+K16+L16</f>
        <v>288</v>
      </c>
      <c r="N16" s="9" t="s">
        <v>87</v>
      </c>
    </row>
    <row r="17" spans="1:14" s="2" customFormat="1" ht="14.1" customHeight="1">
      <c r="A17" s="10">
        <v>14</v>
      </c>
      <c r="B17" s="7" t="s">
        <v>82</v>
      </c>
      <c r="C17" s="7" t="s">
        <v>88</v>
      </c>
      <c r="D17" s="7" t="s">
        <v>89</v>
      </c>
      <c r="E17" s="7" t="s">
        <v>48</v>
      </c>
      <c r="F17" s="7" t="s">
        <v>90</v>
      </c>
      <c r="G17" s="7">
        <v>1</v>
      </c>
      <c r="H17" s="8">
        <f>VLOOKUP(F17,'[1]HAWKINS COOKER'!$D$3:$F$149,3,FALSE)</f>
        <v>42</v>
      </c>
      <c r="I17" s="8">
        <f>G17*H17*20%</f>
        <v>8.4</v>
      </c>
      <c r="J17" s="8">
        <f>G17*1</f>
        <v>1</v>
      </c>
      <c r="K17" s="8">
        <v>35</v>
      </c>
      <c r="L17" s="8">
        <v>150</v>
      </c>
      <c r="M17" s="11">
        <f>G17*H17+I17+J17+K17+L17</f>
        <v>236.4</v>
      </c>
      <c r="N17" s="9" t="s">
        <v>91</v>
      </c>
    </row>
    <row r="18" spans="1:14" s="2" customFormat="1" ht="14.1" customHeight="1">
      <c r="A18" s="10">
        <v>15</v>
      </c>
      <c r="B18" s="7" t="s">
        <v>82</v>
      </c>
      <c r="C18" s="7" t="s">
        <v>92</v>
      </c>
      <c r="D18" s="7" t="s">
        <v>93</v>
      </c>
      <c r="E18" s="7" t="s">
        <v>48</v>
      </c>
      <c r="F18" s="7" t="s">
        <v>14</v>
      </c>
      <c r="G18" s="7">
        <v>3</v>
      </c>
      <c r="H18" s="8">
        <f>VLOOKUP(F18,'[1]HAWKINS COOKER'!$D$3:$F$149,3,FALSE)</f>
        <v>53</v>
      </c>
      <c r="I18" s="8">
        <f>G18*H18*20%</f>
        <v>31.8</v>
      </c>
      <c r="J18" s="8">
        <f>G18*1</f>
        <v>3</v>
      </c>
      <c r="K18" s="8">
        <v>35</v>
      </c>
      <c r="L18" s="8">
        <v>150</v>
      </c>
      <c r="M18" s="11">
        <f>G18*H18+I18+J18+K18+L18</f>
        <v>378.8</v>
      </c>
      <c r="N18" s="9" t="s">
        <v>18</v>
      </c>
    </row>
    <row r="19" spans="1:14" s="2" customFormat="1" ht="14.1" customHeight="1">
      <c r="A19" s="10">
        <v>16</v>
      </c>
      <c r="B19" s="7" t="s">
        <v>82</v>
      </c>
      <c r="C19" s="7" t="s">
        <v>94</v>
      </c>
      <c r="D19" s="7" t="s">
        <v>95</v>
      </c>
      <c r="E19" s="7" t="s">
        <v>48</v>
      </c>
      <c r="F19" s="7" t="s">
        <v>38</v>
      </c>
      <c r="G19" s="7">
        <v>4</v>
      </c>
      <c r="H19" s="8">
        <f>VLOOKUP(F19,'[1]HAWKINS COOKER'!$D$3:$F$149,3,FALSE)</f>
        <v>70</v>
      </c>
      <c r="I19" s="8">
        <f>G19*H19*20%</f>
        <v>56</v>
      </c>
      <c r="J19" s="8">
        <f>G19*1</f>
        <v>4</v>
      </c>
      <c r="K19" s="8">
        <v>35</v>
      </c>
      <c r="L19" s="8">
        <v>150</v>
      </c>
      <c r="M19" s="11">
        <f>G19*H19+I19+J19+K19+L19</f>
        <v>525</v>
      </c>
      <c r="N19" s="9" t="s">
        <v>39</v>
      </c>
    </row>
    <row r="20" spans="1:14" s="2" customFormat="1" ht="14.1" customHeight="1">
      <c r="A20" s="10">
        <v>17</v>
      </c>
      <c r="B20" s="7" t="s">
        <v>82</v>
      </c>
      <c r="C20" s="7" t="s">
        <v>96</v>
      </c>
      <c r="D20" s="7" t="s">
        <v>97</v>
      </c>
      <c r="E20" s="7" t="s">
        <v>48</v>
      </c>
      <c r="F20" s="7" t="s">
        <v>54</v>
      </c>
      <c r="G20" s="7">
        <v>1</v>
      </c>
      <c r="H20" s="8">
        <f>VLOOKUP(F20,'[1]HAWKINS COOKER'!$D$3:$F$149,3,FALSE)</f>
        <v>85</v>
      </c>
      <c r="I20" s="8">
        <f>G20*H20*20%</f>
        <v>17</v>
      </c>
      <c r="J20" s="8">
        <f>G20*1</f>
        <v>1</v>
      </c>
      <c r="K20" s="8">
        <v>35</v>
      </c>
      <c r="L20" s="8">
        <v>150</v>
      </c>
      <c r="M20" s="11">
        <f>G20*H20+I20+J20+K20+L20</f>
        <v>288</v>
      </c>
      <c r="N20" s="9" t="s">
        <v>55</v>
      </c>
    </row>
    <row r="21" spans="1:14" s="2" customFormat="1" ht="14.1" customHeight="1">
      <c r="A21" s="10">
        <v>18</v>
      </c>
      <c r="B21" s="7" t="s">
        <v>82</v>
      </c>
      <c r="C21" s="7" t="s">
        <v>98</v>
      </c>
      <c r="D21" s="7" t="s">
        <v>99</v>
      </c>
      <c r="E21" s="7" t="s">
        <v>48</v>
      </c>
      <c r="F21" s="7" t="s">
        <v>100</v>
      </c>
      <c r="G21" s="7">
        <v>1</v>
      </c>
      <c r="H21" s="8">
        <f>VLOOKUP(F21,'[1]HAWKINS COOKER'!$D$3:$F$149,3,FALSE)</f>
        <v>90</v>
      </c>
      <c r="I21" s="8">
        <f>G21*H21*20%</f>
        <v>18</v>
      </c>
      <c r="J21" s="8">
        <f>G21*1</f>
        <v>1</v>
      </c>
      <c r="K21" s="8">
        <v>35</v>
      </c>
      <c r="L21" s="8">
        <v>150</v>
      </c>
      <c r="M21" s="11">
        <f>G21*H21+I21+J21+K21+L21</f>
        <v>294</v>
      </c>
      <c r="N21" s="9" t="s">
        <v>101</v>
      </c>
    </row>
    <row r="22" spans="1:14" s="2" customFormat="1" ht="14.1" customHeight="1">
      <c r="A22" s="10">
        <v>19</v>
      </c>
      <c r="B22" s="7" t="s">
        <v>82</v>
      </c>
      <c r="C22" s="7" t="s">
        <v>102</v>
      </c>
      <c r="D22" s="7" t="s">
        <v>103</v>
      </c>
      <c r="E22" s="7" t="s">
        <v>48</v>
      </c>
      <c r="F22" s="7" t="s">
        <v>62</v>
      </c>
      <c r="G22" s="7">
        <v>1</v>
      </c>
      <c r="H22" s="8">
        <f>VLOOKUP(F22,'[1]HAWKINS COOKER'!$D$3:$F$149,3,FALSE)</f>
        <v>43</v>
      </c>
      <c r="I22" s="8">
        <f>G22*H22*20%</f>
        <v>8.6</v>
      </c>
      <c r="J22" s="8">
        <f>G22*1</f>
        <v>1</v>
      </c>
      <c r="K22" s="8">
        <v>35</v>
      </c>
      <c r="L22" s="8">
        <v>150</v>
      </c>
      <c r="M22" s="11">
        <f>G22*H22+I22+J22+K22+L22</f>
        <v>237.6</v>
      </c>
      <c r="N22" s="9" t="s">
        <v>104</v>
      </c>
    </row>
    <row r="23" spans="1:14" s="2" customFormat="1" ht="14.1" customHeight="1">
      <c r="A23" s="10">
        <v>20</v>
      </c>
      <c r="B23" s="7" t="s">
        <v>105</v>
      </c>
      <c r="C23" s="7" t="s">
        <v>106</v>
      </c>
      <c r="D23" s="7" t="s">
        <v>107</v>
      </c>
      <c r="E23" s="7" t="s">
        <v>48</v>
      </c>
      <c r="F23" s="7" t="s">
        <v>38</v>
      </c>
      <c r="G23" s="7">
        <v>3</v>
      </c>
      <c r="H23" s="8">
        <f>VLOOKUP(F23,'[1]HAWKINS COOKER'!$D$3:$F$149,3,FALSE)</f>
        <v>70</v>
      </c>
      <c r="I23" s="8">
        <f>G23*H23*20%</f>
        <v>42</v>
      </c>
      <c r="J23" s="8">
        <f>G23*1</f>
        <v>3</v>
      </c>
      <c r="K23" s="8">
        <v>35</v>
      </c>
      <c r="L23" s="8">
        <v>150</v>
      </c>
      <c r="M23" s="11">
        <f>G23*H23+I23+J23+K23+L23</f>
        <v>440</v>
      </c>
      <c r="N23" s="9" t="s">
        <v>39</v>
      </c>
    </row>
    <row r="24" spans="1:14" s="2" customFormat="1" ht="14.1" customHeight="1">
      <c r="A24" s="10">
        <v>21</v>
      </c>
      <c r="B24" s="7" t="s">
        <v>105</v>
      </c>
      <c r="C24" s="7" t="s">
        <v>108</v>
      </c>
      <c r="D24" s="7" t="s">
        <v>109</v>
      </c>
      <c r="E24" s="7" t="s">
        <v>48</v>
      </c>
      <c r="F24" s="7" t="s">
        <v>68</v>
      </c>
      <c r="G24" s="7">
        <v>1</v>
      </c>
      <c r="H24" s="8">
        <f>VLOOKUP(F24,'[1]HAWKINS COOKER'!$D$3:$F$149,3,FALSE)</f>
        <v>60</v>
      </c>
      <c r="I24" s="8">
        <f>G24*H24*20%</f>
        <v>12</v>
      </c>
      <c r="J24" s="8">
        <f>G24*1</f>
        <v>1</v>
      </c>
      <c r="K24" s="8">
        <v>35</v>
      </c>
      <c r="L24" s="8">
        <v>150</v>
      </c>
      <c r="M24" s="11">
        <f>G24*H24+I24+J24+K24+L24</f>
        <v>258</v>
      </c>
      <c r="N24" s="9" t="s">
        <v>34</v>
      </c>
    </row>
    <row r="25" spans="1:14" s="2" customFormat="1" ht="14.1" customHeight="1">
      <c r="A25" s="10">
        <v>22</v>
      </c>
      <c r="B25" s="7" t="s">
        <v>110</v>
      </c>
      <c r="C25" s="7" t="s">
        <v>111</v>
      </c>
      <c r="D25" s="7" t="s">
        <v>112</v>
      </c>
      <c r="E25" s="7" t="s">
        <v>48</v>
      </c>
      <c r="F25" s="7" t="s">
        <v>40</v>
      </c>
      <c r="G25" s="7">
        <v>1</v>
      </c>
      <c r="H25" s="8">
        <f>VLOOKUP(F25,'[1]HAWKINS COOKER'!$D$3:$F$149,3,FALSE)</f>
        <v>85</v>
      </c>
      <c r="I25" s="8">
        <f>G25*H25*20%</f>
        <v>17</v>
      </c>
      <c r="J25" s="8">
        <f>G25*1</f>
        <v>1</v>
      </c>
      <c r="K25" s="8">
        <v>35</v>
      </c>
      <c r="L25" s="8">
        <v>150</v>
      </c>
      <c r="M25" s="11">
        <f>G25*H25+I25+J25+K25+L25</f>
        <v>288</v>
      </c>
      <c r="N25" s="9" t="s">
        <v>113</v>
      </c>
    </row>
    <row r="26" spans="1:14" s="2" customFormat="1" ht="14.1" customHeight="1">
      <c r="A26" s="10">
        <v>23</v>
      </c>
      <c r="B26" s="7" t="s">
        <v>110</v>
      </c>
      <c r="C26" s="7" t="s">
        <v>114</v>
      </c>
      <c r="D26" s="7" t="s">
        <v>115</v>
      </c>
      <c r="E26" s="7" t="s">
        <v>48</v>
      </c>
      <c r="F26" s="7" t="s">
        <v>68</v>
      </c>
      <c r="G26" s="7">
        <v>1</v>
      </c>
      <c r="H26" s="8">
        <f>VLOOKUP(F26,'[1]HAWKINS COOKER'!$D$3:$F$149,3,FALSE)</f>
        <v>60</v>
      </c>
      <c r="I26" s="8">
        <f>G26*H26*20%</f>
        <v>12</v>
      </c>
      <c r="J26" s="8">
        <f>G26*1</f>
        <v>1</v>
      </c>
      <c r="K26" s="8">
        <v>35</v>
      </c>
      <c r="L26" s="8">
        <v>150</v>
      </c>
      <c r="M26" s="11">
        <f>G26*H26+I26+J26+K26+L26</f>
        <v>258</v>
      </c>
      <c r="N26" s="9" t="s">
        <v>34</v>
      </c>
    </row>
    <row r="27" spans="1:14" s="2" customFormat="1" ht="14.1" customHeight="1">
      <c r="A27" s="10">
        <v>24</v>
      </c>
      <c r="B27" s="7" t="s">
        <v>110</v>
      </c>
      <c r="C27" s="7" t="s">
        <v>116</v>
      </c>
      <c r="D27" s="7" t="s">
        <v>117</v>
      </c>
      <c r="E27" s="7" t="s">
        <v>48</v>
      </c>
      <c r="F27" s="7" t="s">
        <v>40</v>
      </c>
      <c r="G27" s="7">
        <v>2</v>
      </c>
      <c r="H27" s="8">
        <f>VLOOKUP(F27,'[1]HAWKINS COOKER'!$D$3:$F$149,3,FALSE)</f>
        <v>85</v>
      </c>
      <c r="I27" s="8">
        <f>G27*H27*20%</f>
        <v>34</v>
      </c>
      <c r="J27" s="8">
        <f>G27*1</f>
        <v>2</v>
      </c>
      <c r="K27" s="8">
        <v>35</v>
      </c>
      <c r="L27" s="8">
        <v>150</v>
      </c>
      <c r="M27" s="11">
        <f>G27*H27+I27+J27+K27+L27</f>
        <v>391</v>
      </c>
      <c r="N27" s="9" t="s">
        <v>118</v>
      </c>
    </row>
    <row r="28" spans="1:14" s="2" customFormat="1" ht="14.1" customHeight="1">
      <c r="A28" s="10">
        <v>25</v>
      </c>
      <c r="B28" s="7" t="s">
        <v>110</v>
      </c>
      <c r="C28" s="7" t="s">
        <v>119</v>
      </c>
      <c r="D28" s="7" t="s">
        <v>120</v>
      </c>
      <c r="E28" s="7" t="s">
        <v>48</v>
      </c>
      <c r="F28" s="7" t="s">
        <v>38</v>
      </c>
      <c r="G28" s="7">
        <v>3</v>
      </c>
      <c r="H28" s="8">
        <f>VLOOKUP(F28,'[1]HAWKINS COOKER'!$D$3:$F$149,3,FALSE)</f>
        <v>70</v>
      </c>
      <c r="I28" s="8">
        <f>G28*H28*20%</f>
        <v>42</v>
      </c>
      <c r="J28" s="8">
        <f>G28*1</f>
        <v>3</v>
      </c>
      <c r="K28" s="8">
        <v>35</v>
      </c>
      <c r="L28" s="8">
        <v>150</v>
      </c>
      <c r="M28" s="11">
        <f>G28*H28+I28+J28+K28+L28</f>
        <v>440</v>
      </c>
      <c r="N28" s="9" t="s">
        <v>39</v>
      </c>
    </row>
    <row r="29" spans="1:14" s="2" customFormat="1" ht="14.1" customHeight="1">
      <c r="A29" s="10">
        <v>26</v>
      </c>
      <c r="B29" s="7" t="s">
        <v>110</v>
      </c>
      <c r="C29" s="7" t="s">
        <v>121</v>
      </c>
      <c r="D29" s="7" t="s">
        <v>122</v>
      </c>
      <c r="E29" s="7" t="s">
        <v>48</v>
      </c>
      <c r="F29" s="7" t="s">
        <v>123</v>
      </c>
      <c r="G29" s="7">
        <v>2</v>
      </c>
      <c r="H29" s="8">
        <f>VLOOKUP(F29,'[1]HAWKINS COOKER'!$D$3:$F$149,3,FALSE)</f>
        <v>55</v>
      </c>
      <c r="I29" s="8">
        <f>G29*H29*20%</f>
        <v>22</v>
      </c>
      <c r="J29" s="8">
        <f>G29*1</f>
        <v>2</v>
      </c>
      <c r="K29" s="8">
        <v>35</v>
      </c>
      <c r="L29" s="8">
        <v>150</v>
      </c>
      <c r="M29" s="11">
        <f>G29*H29+I29+J29+K29+L29</f>
        <v>319</v>
      </c>
      <c r="N29" s="9" t="s">
        <v>18</v>
      </c>
    </row>
    <row r="30" spans="1:14" s="2" customFormat="1" ht="14.1" customHeight="1">
      <c r="A30" s="10">
        <v>27</v>
      </c>
      <c r="B30" s="7" t="s">
        <v>124</v>
      </c>
      <c r="C30" s="7" t="s">
        <v>125</v>
      </c>
      <c r="D30" s="7" t="s">
        <v>126</v>
      </c>
      <c r="E30" s="7" t="s">
        <v>48</v>
      </c>
      <c r="F30" s="7" t="s">
        <v>38</v>
      </c>
      <c r="G30" s="7">
        <v>1</v>
      </c>
      <c r="H30" s="8">
        <f>VLOOKUP(F30,'[1]HAWKINS COOKER'!$D$3:$F$149,3,FALSE)</f>
        <v>70</v>
      </c>
      <c r="I30" s="8">
        <f>G30*H30*20%</f>
        <v>14</v>
      </c>
      <c r="J30" s="8">
        <f>G30*1</f>
        <v>1</v>
      </c>
      <c r="K30" s="8">
        <v>35</v>
      </c>
      <c r="L30" s="8">
        <v>150</v>
      </c>
      <c r="M30" s="11">
        <f>G30*H30+I30+J30+K30+L30</f>
        <v>270</v>
      </c>
      <c r="N30" s="9" t="s">
        <v>39</v>
      </c>
    </row>
    <row r="31" spans="1:14" s="2" customFormat="1" ht="14.1" customHeight="1">
      <c r="A31" s="10">
        <v>28</v>
      </c>
      <c r="B31" s="7" t="s">
        <v>124</v>
      </c>
      <c r="C31" s="7" t="s">
        <v>125</v>
      </c>
      <c r="D31" s="7" t="s">
        <v>126</v>
      </c>
      <c r="E31" s="7" t="s">
        <v>48</v>
      </c>
      <c r="F31" s="7" t="s">
        <v>38</v>
      </c>
      <c r="G31" s="7">
        <v>3</v>
      </c>
      <c r="H31" s="8">
        <f>VLOOKUP(F31,'[1]HAWKINS COOKER'!$D$3:$F$149,3,FALSE)</f>
        <v>70</v>
      </c>
      <c r="I31" s="8">
        <f>G31*H31*20%</f>
        <v>42</v>
      </c>
      <c r="J31" s="8">
        <f>G31*1</f>
        <v>3</v>
      </c>
      <c r="K31" s="8">
        <v>35</v>
      </c>
      <c r="L31" s="8">
        <v>150</v>
      </c>
      <c r="M31" s="11">
        <f>G31*H31+I31+J31+K31+L31</f>
        <v>440</v>
      </c>
      <c r="N31" s="9" t="s">
        <v>39</v>
      </c>
    </row>
    <row r="32" spans="1:14" s="2" customFormat="1" ht="14.1" customHeight="1">
      <c r="A32" s="10">
        <v>29</v>
      </c>
      <c r="B32" s="7" t="s">
        <v>124</v>
      </c>
      <c r="C32" s="7" t="s">
        <v>127</v>
      </c>
      <c r="D32" s="7" t="s">
        <v>128</v>
      </c>
      <c r="E32" s="7" t="s">
        <v>48</v>
      </c>
      <c r="F32" s="7" t="s">
        <v>32</v>
      </c>
      <c r="G32" s="7">
        <v>2</v>
      </c>
      <c r="H32" s="8">
        <f>VLOOKUP(F32,'[1]HAWKINS COOKER'!$D$3:$F$149,3,FALSE)</f>
        <v>90</v>
      </c>
      <c r="I32" s="8">
        <f>G32*H32*20%</f>
        <v>36</v>
      </c>
      <c r="J32" s="8">
        <f>G32*1</f>
        <v>2</v>
      </c>
      <c r="K32" s="8">
        <v>35</v>
      </c>
      <c r="L32" s="8">
        <v>150</v>
      </c>
      <c r="M32" s="11">
        <f>G32*H32+I32+J32+K32+L32</f>
        <v>403</v>
      </c>
      <c r="N32" s="9" t="s">
        <v>129</v>
      </c>
    </row>
    <row r="33" spans="1:14" s="2" customFormat="1" ht="14.1" customHeight="1">
      <c r="A33" s="10">
        <v>30</v>
      </c>
      <c r="B33" s="7" t="s">
        <v>124</v>
      </c>
      <c r="C33" s="7" t="s">
        <v>130</v>
      </c>
      <c r="D33" s="7" t="s">
        <v>131</v>
      </c>
      <c r="E33" s="7" t="s">
        <v>48</v>
      </c>
      <c r="F33" s="7" t="s">
        <v>35</v>
      </c>
      <c r="G33" s="7">
        <v>1</v>
      </c>
      <c r="H33" s="8">
        <f>VLOOKUP(F33,'[1]HAWKINS COOKER'!$D$3:$F$149,3,FALSE)</f>
        <v>95</v>
      </c>
      <c r="I33" s="8">
        <f>G33*H33*20%</f>
        <v>19</v>
      </c>
      <c r="J33" s="8">
        <f>G33*1</f>
        <v>1</v>
      </c>
      <c r="K33" s="8">
        <v>35</v>
      </c>
      <c r="L33" s="8">
        <v>150</v>
      </c>
      <c r="M33" s="11">
        <f>G33*H33+I33+J33+K33+L33</f>
        <v>300</v>
      </c>
      <c r="N33" s="9" t="s">
        <v>36</v>
      </c>
    </row>
    <row r="34" spans="1:14" s="2" customFormat="1" ht="14.1" customHeight="1">
      <c r="A34" s="10">
        <v>31</v>
      </c>
      <c r="B34" s="7" t="s">
        <v>124</v>
      </c>
      <c r="C34" s="7" t="s">
        <v>132</v>
      </c>
      <c r="D34" s="7" t="s">
        <v>133</v>
      </c>
      <c r="E34" s="7" t="s">
        <v>48</v>
      </c>
      <c r="F34" s="7" t="s">
        <v>14</v>
      </c>
      <c r="G34" s="7">
        <v>1</v>
      </c>
      <c r="H34" s="8">
        <f>VLOOKUP(F34,'[1]HAWKINS COOKER'!$D$3:$F$149,3,FALSE)</f>
        <v>53</v>
      </c>
      <c r="I34" s="8">
        <f>G34*H34*20%</f>
        <v>10.600000000000001</v>
      </c>
      <c r="J34" s="8">
        <f>G34*1</f>
        <v>1</v>
      </c>
      <c r="K34" s="8">
        <v>35</v>
      </c>
      <c r="L34" s="8">
        <v>150</v>
      </c>
      <c r="M34" s="11">
        <f>G34*H34+I34+J34+K34+L34</f>
        <v>249.6</v>
      </c>
      <c r="N34" s="9" t="s">
        <v>18</v>
      </c>
    </row>
    <row r="35" spans="1:14" s="2" customFormat="1" ht="14.1" customHeight="1">
      <c r="A35" s="10">
        <v>32</v>
      </c>
      <c r="B35" s="7" t="s">
        <v>134</v>
      </c>
      <c r="C35" s="7" t="s">
        <v>135</v>
      </c>
      <c r="D35" s="7" t="s">
        <v>136</v>
      </c>
      <c r="E35" s="7" t="s">
        <v>48</v>
      </c>
      <c r="F35" s="7" t="s">
        <v>38</v>
      </c>
      <c r="G35" s="7">
        <v>3</v>
      </c>
      <c r="H35" s="8">
        <f>VLOOKUP(F35,'[1]HAWKINS COOKER'!$D$3:$F$149,3,FALSE)</f>
        <v>70</v>
      </c>
      <c r="I35" s="8">
        <f>G35*H35*20%</f>
        <v>42</v>
      </c>
      <c r="J35" s="8">
        <f>G35*1</f>
        <v>3</v>
      </c>
      <c r="K35" s="8">
        <v>35</v>
      </c>
      <c r="L35" s="8">
        <v>150</v>
      </c>
      <c r="M35" s="11">
        <f>G35*H35+I35+J35+K35+L35</f>
        <v>440</v>
      </c>
      <c r="N35" s="9" t="s">
        <v>39</v>
      </c>
    </row>
    <row r="36" spans="1:14" s="2" customFormat="1" ht="14.1" customHeight="1">
      <c r="A36" s="10">
        <v>33</v>
      </c>
      <c r="B36" s="7" t="s">
        <v>137</v>
      </c>
      <c r="C36" s="7" t="s">
        <v>138</v>
      </c>
      <c r="D36" s="7" t="s">
        <v>139</v>
      </c>
      <c r="E36" s="7" t="s">
        <v>48</v>
      </c>
      <c r="F36" s="7" t="s">
        <v>140</v>
      </c>
      <c r="G36" s="7">
        <v>1</v>
      </c>
      <c r="H36" s="8">
        <f>VLOOKUP(F36,'[1]HAWKINS COOKER'!$D$3:$F$149,3,FALSE)</f>
        <v>45</v>
      </c>
      <c r="I36" s="8">
        <f>G36*H36*20%</f>
        <v>9</v>
      </c>
      <c r="J36" s="8">
        <f>G36*1</f>
        <v>1</v>
      </c>
      <c r="K36" s="8">
        <v>35</v>
      </c>
      <c r="L36" s="8">
        <v>150</v>
      </c>
      <c r="M36" s="11">
        <f>G36*H36+I36+J36+K36+L36</f>
        <v>240</v>
      </c>
      <c r="N36" s="9" t="s">
        <v>141</v>
      </c>
    </row>
    <row r="37" spans="1:14" s="2" customFormat="1" ht="14.1" customHeight="1">
      <c r="A37" s="10">
        <v>34</v>
      </c>
      <c r="B37" s="7" t="s">
        <v>142</v>
      </c>
      <c r="C37" s="7" t="s">
        <v>143</v>
      </c>
      <c r="D37" s="7" t="s">
        <v>144</v>
      </c>
      <c r="E37" s="7" t="s">
        <v>48</v>
      </c>
      <c r="F37" s="7" t="s">
        <v>32</v>
      </c>
      <c r="G37" s="7">
        <v>4</v>
      </c>
      <c r="H37" s="8">
        <f>VLOOKUP(F37,'[1]HAWKINS COOKER'!$D$3:$F$149,3,FALSE)</f>
        <v>90</v>
      </c>
      <c r="I37" s="8">
        <f>G37*H37*20%</f>
        <v>72</v>
      </c>
      <c r="J37" s="8">
        <f>G37*1</f>
        <v>4</v>
      </c>
      <c r="K37" s="8">
        <v>35</v>
      </c>
      <c r="L37" s="8">
        <v>150</v>
      </c>
      <c r="M37" s="11">
        <f>G37*H37+I37+J37+K37+L37</f>
        <v>621</v>
      </c>
      <c r="N37" s="9" t="s">
        <v>145</v>
      </c>
    </row>
    <row r="38" spans="1:14" s="2" customFormat="1" ht="14.1" customHeight="1">
      <c r="A38" s="10">
        <v>35</v>
      </c>
      <c r="B38" s="7" t="s">
        <v>146</v>
      </c>
      <c r="C38" s="7" t="s">
        <v>147</v>
      </c>
      <c r="D38" s="7" t="s">
        <v>148</v>
      </c>
      <c r="E38" s="7" t="s">
        <v>48</v>
      </c>
      <c r="F38" s="7" t="s">
        <v>14</v>
      </c>
      <c r="G38" s="7">
        <v>1</v>
      </c>
      <c r="H38" s="8">
        <f>VLOOKUP(F38,'[1]HAWKINS COOKER'!$D$3:$F$149,3,FALSE)</f>
        <v>53</v>
      </c>
      <c r="I38" s="8">
        <f>G38*H38*20%</f>
        <v>10.600000000000001</v>
      </c>
      <c r="J38" s="8">
        <f>G38*1</f>
        <v>1</v>
      </c>
      <c r="K38" s="8">
        <v>35</v>
      </c>
      <c r="L38" s="8">
        <v>150</v>
      </c>
      <c r="M38" s="11">
        <f>G38*H38+I38+J38+K38+L38</f>
        <v>249.6</v>
      </c>
      <c r="N38" s="9" t="s">
        <v>18</v>
      </c>
    </row>
    <row r="39" spans="1:14" s="2" customFormat="1" ht="14.1" customHeight="1">
      <c r="A39" s="10">
        <v>36</v>
      </c>
      <c r="B39" s="7" t="s">
        <v>146</v>
      </c>
      <c r="C39" s="7" t="s">
        <v>149</v>
      </c>
      <c r="D39" s="7" t="s">
        <v>150</v>
      </c>
      <c r="E39" s="7" t="s">
        <v>48</v>
      </c>
      <c r="F39" s="7" t="s">
        <v>14</v>
      </c>
      <c r="G39" s="7">
        <v>3</v>
      </c>
      <c r="H39" s="8">
        <f>VLOOKUP(F39,'[1]HAWKINS COOKER'!$D$3:$F$149,3,FALSE)</f>
        <v>53</v>
      </c>
      <c r="I39" s="8">
        <f>G39*H39*20%</f>
        <v>31.8</v>
      </c>
      <c r="J39" s="8">
        <f>G39*1</f>
        <v>3</v>
      </c>
      <c r="K39" s="8">
        <v>35</v>
      </c>
      <c r="L39" s="8">
        <v>150</v>
      </c>
      <c r="M39" s="11">
        <f>G39*H39+I39+J39+K39+L39</f>
        <v>378.8</v>
      </c>
      <c r="N39" s="9" t="s">
        <v>18</v>
      </c>
    </row>
    <row r="40" spans="1:14" s="2" customFormat="1" ht="14.1" customHeight="1">
      <c r="A40" s="10">
        <v>37</v>
      </c>
      <c r="B40" s="7" t="s">
        <v>146</v>
      </c>
      <c r="C40" s="7" t="s">
        <v>151</v>
      </c>
      <c r="D40" s="7" t="s">
        <v>152</v>
      </c>
      <c r="E40" s="7" t="s">
        <v>48</v>
      </c>
      <c r="F40" s="7" t="s">
        <v>30</v>
      </c>
      <c r="G40" s="7">
        <v>3</v>
      </c>
      <c r="H40" s="8">
        <f>VLOOKUP(F40,'[1]HAWKINS COOKER'!$D$3:$F$149,3,FALSE)</f>
        <v>85</v>
      </c>
      <c r="I40" s="8">
        <f>G40*H40*20%</f>
        <v>51</v>
      </c>
      <c r="J40" s="8">
        <f>G40*1</f>
        <v>3</v>
      </c>
      <c r="K40" s="8">
        <v>35</v>
      </c>
      <c r="L40" s="8">
        <v>150</v>
      </c>
      <c r="M40" s="11">
        <f>G40*H40+I40+J40+K40+L40</f>
        <v>494</v>
      </c>
      <c r="N40" s="9" t="s">
        <v>31</v>
      </c>
    </row>
    <row r="41" spans="1:14" s="2" customFormat="1" ht="14.1" customHeight="1">
      <c r="A41" s="10">
        <v>38</v>
      </c>
      <c r="B41" s="7" t="s">
        <v>153</v>
      </c>
      <c r="C41" s="7" t="s">
        <v>154</v>
      </c>
      <c r="D41" s="7" t="s">
        <v>155</v>
      </c>
      <c r="E41" s="7" t="s">
        <v>48</v>
      </c>
      <c r="F41" s="7" t="s">
        <v>14</v>
      </c>
      <c r="G41" s="7">
        <v>2</v>
      </c>
      <c r="H41" s="8">
        <f>VLOOKUP(F41,'[1]HAWKINS COOKER'!$D$3:$F$149,3,FALSE)</f>
        <v>53</v>
      </c>
      <c r="I41" s="8">
        <f>G41*H41*20%</f>
        <v>21.200000000000003</v>
      </c>
      <c r="J41" s="8">
        <f>G41*1</f>
        <v>2</v>
      </c>
      <c r="K41" s="8">
        <v>35</v>
      </c>
      <c r="L41" s="8">
        <v>150</v>
      </c>
      <c r="M41" s="11">
        <f>G41*H41+I41+J41+K41+L41</f>
        <v>314.2</v>
      </c>
      <c r="N41" s="9" t="s">
        <v>18</v>
      </c>
    </row>
    <row r="42" spans="1:14" s="2" customFormat="1" ht="14.1" customHeight="1">
      <c r="A42" s="10">
        <v>39</v>
      </c>
      <c r="B42" s="7" t="s">
        <v>153</v>
      </c>
      <c r="C42" s="7" t="s">
        <v>156</v>
      </c>
      <c r="D42" s="7" t="s">
        <v>157</v>
      </c>
      <c r="E42" s="7" t="s">
        <v>48</v>
      </c>
      <c r="F42" s="7" t="s">
        <v>14</v>
      </c>
      <c r="G42" s="7">
        <v>2</v>
      </c>
      <c r="H42" s="8">
        <f>VLOOKUP(F42,'[1]HAWKINS COOKER'!$D$3:$F$149,3,FALSE)</f>
        <v>53</v>
      </c>
      <c r="I42" s="8">
        <f>G42*H42*20%</f>
        <v>21.200000000000003</v>
      </c>
      <c r="J42" s="8">
        <f>G42*1</f>
        <v>2</v>
      </c>
      <c r="K42" s="8">
        <v>35</v>
      </c>
      <c r="L42" s="8">
        <v>150</v>
      </c>
      <c r="M42" s="11">
        <f>G42*H42+I42+J42+K42+L42</f>
        <v>314.2</v>
      </c>
      <c r="N42" s="9" t="s">
        <v>18</v>
      </c>
    </row>
    <row r="43" spans="1:14" s="2" customFormat="1" ht="14.1" customHeight="1">
      <c r="A43" s="10">
        <v>40</v>
      </c>
      <c r="B43" s="7" t="s">
        <v>153</v>
      </c>
      <c r="C43" s="7" t="s">
        <v>158</v>
      </c>
      <c r="D43" s="7" t="s">
        <v>159</v>
      </c>
      <c r="E43" s="7" t="s">
        <v>48</v>
      </c>
      <c r="F43" s="7" t="s">
        <v>32</v>
      </c>
      <c r="G43" s="7">
        <v>1</v>
      </c>
      <c r="H43" s="8">
        <f>VLOOKUP(F43,'[1]HAWKINS COOKER'!$D$3:$F$149,3,FALSE)</f>
        <v>90</v>
      </c>
      <c r="I43" s="8">
        <f>G43*H43*20%</f>
        <v>18</v>
      </c>
      <c r="J43" s="8">
        <f>G43*1</f>
        <v>1</v>
      </c>
      <c r="K43" s="8">
        <v>35</v>
      </c>
      <c r="L43" s="8">
        <v>150</v>
      </c>
      <c r="M43" s="11">
        <f>G43*H43+I43+J43+K43+L43</f>
        <v>294</v>
      </c>
      <c r="N43" s="9" t="s">
        <v>145</v>
      </c>
    </row>
    <row r="44" spans="1:14" s="2" customFormat="1" ht="14.1" customHeight="1">
      <c r="A44" s="10">
        <v>41</v>
      </c>
      <c r="B44" s="7" t="s">
        <v>153</v>
      </c>
      <c r="C44" s="7" t="s">
        <v>160</v>
      </c>
      <c r="D44" s="7" t="s">
        <v>161</v>
      </c>
      <c r="E44" s="7" t="s">
        <v>48</v>
      </c>
      <c r="F44" s="7" t="s">
        <v>30</v>
      </c>
      <c r="G44" s="7">
        <v>1</v>
      </c>
      <c r="H44" s="8">
        <f>VLOOKUP(F44,'[1]HAWKINS COOKER'!$D$3:$F$149,3,FALSE)</f>
        <v>85</v>
      </c>
      <c r="I44" s="8">
        <f>G44*H44*20%</f>
        <v>17</v>
      </c>
      <c r="J44" s="8">
        <f>G44*1</f>
        <v>1</v>
      </c>
      <c r="K44" s="8">
        <v>35</v>
      </c>
      <c r="L44" s="8">
        <v>150</v>
      </c>
      <c r="M44" s="11">
        <f>G44*H44+I44+J44+K44+L44</f>
        <v>288</v>
      </c>
      <c r="N44" s="9" t="s">
        <v>31</v>
      </c>
    </row>
    <row r="45" spans="1:14" s="2" customFormat="1" ht="14.1" customHeight="1">
      <c r="A45" s="10">
        <v>42</v>
      </c>
      <c r="B45" s="7" t="s">
        <v>153</v>
      </c>
      <c r="C45" s="7" t="s">
        <v>162</v>
      </c>
      <c r="D45" s="7" t="s">
        <v>163</v>
      </c>
      <c r="E45" s="7" t="s">
        <v>48</v>
      </c>
      <c r="F45" s="7" t="s">
        <v>164</v>
      </c>
      <c r="G45" s="7">
        <v>2</v>
      </c>
      <c r="H45" s="8">
        <f>VLOOKUP(F45,'[1]HAWKINS COOKER'!$D$3:$F$149,3,FALSE)</f>
        <v>170</v>
      </c>
      <c r="I45" s="8">
        <f>G45*H45*20%</f>
        <v>68</v>
      </c>
      <c r="J45" s="8">
        <f>G45*1</f>
        <v>2</v>
      </c>
      <c r="K45" s="8">
        <v>35</v>
      </c>
      <c r="L45" s="8">
        <v>150</v>
      </c>
      <c r="M45" s="11">
        <f>G45*H45+I45+J45+K45+L45</f>
        <v>595</v>
      </c>
      <c r="N45" s="9" t="s">
        <v>165</v>
      </c>
    </row>
    <row r="46" spans="1:14" s="2" customFormat="1" ht="14.1" customHeight="1">
      <c r="A46" s="10">
        <v>43</v>
      </c>
      <c r="B46" s="7" t="s">
        <v>153</v>
      </c>
      <c r="C46" s="7" t="s">
        <v>166</v>
      </c>
      <c r="D46" s="7" t="s">
        <v>167</v>
      </c>
      <c r="E46" s="7" t="s">
        <v>48</v>
      </c>
      <c r="F46" s="7" t="s">
        <v>41</v>
      </c>
      <c r="G46" s="7">
        <v>2</v>
      </c>
      <c r="H46" s="8">
        <f>VLOOKUP(F46,'[1]HAWKINS COOKER'!$D$3:$F$149,3,FALSE)</f>
        <v>78</v>
      </c>
      <c r="I46" s="8">
        <f>G46*H46*20%</f>
        <v>31.200000000000003</v>
      </c>
      <c r="J46" s="8">
        <f>G46*1</f>
        <v>2</v>
      </c>
      <c r="K46" s="8">
        <v>35</v>
      </c>
      <c r="L46" s="8">
        <v>150</v>
      </c>
      <c r="M46" s="11">
        <f>G46*H46+I46+J46+K46+L46</f>
        <v>374.2</v>
      </c>
      <c r="N46" s="9" t="s">
        <v>42</v>
      </c>
    </row>
    <row r="47" spans="1:14" s="2" customFormat="1" ht="14.1" customHeight="1" thickBot="1">
      <c r="A47" s="43">
        <v>44</v>
      </c>
      <c r="B47" s="44" t="s">
        <v>153</v>
      </c>
      <c r="C47" s="44" t="s">
        <v>168</v>
      </c>
      <c r="D47" s="44" t="s">
        <v>169</v>
      </c>
      <c r="E47" s="44" t="s">
        <v>48</v>
      </c>
      <c r="F47" s="44" t="s">
        <v>170</v>
      </c>
      <c r="G47" s="44">
        <v>4</v>
      </c>
      <c r="H47" s="45">
        <f>VLOOKUP(F47,'[1]HAWKINS COOKER'!$D$3:$F$149,3,FALSE)</f>
        <v>70</v>
      </c>
      <c r="I47" s="45">
        <f>G47*H47*20%</f>
        <v>56</v>
      </c>
      <c r="J47" s="45">
        <f>G47*1</f>
        <v>4</v>
      </c>
      <c r="K47" s="45">
        <v>35</v>
      </c>
      <c r="L47" s="45">
        <v>150</v>
      </c>
      <c r="M47" s="46">
        <f>G47*H47+I47+J47+K47+L47</f>
        <v>525</v>
      </c>
      <c r="N47" s="9" t="s">
        <v>171</v>
      </c>
    </row>
    <row r="48" spans="1:14" s="2" customFormat="1" ht="14.1" customHeight="1" thickBot="1">
      <c r="A48" s="47" t="s">
        <v>172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9"/>
      <c r="M48" s="50">
        <f>ROUND(SUM(M4:M47),0)</f>
        <v>16647</v>
      </c>
      <c r="N48" s="33"/>
    </row>
    <row r="49" spans="1:14" s="16" customFormat="1" ht="14.1" customHeight="1" thickBot="1">
      <c r="A49" s="13"/>
      <c r="B49"/>
      <c r="C49"/>
      <c r="D49"/>
      <c r="E49"/>
      <c r="F49"/>
      <c r="G49" s="15">
        <f>SUM(G4:G47)</f>
        <v>93</v>
      </c>
      <c r="H49" s="14"/>
      <c r="I49" s="14"/>
      <c r="J49" s="14"/>
      <c r="K49" s="14"/>
      <c r="L49" s="14"/>
      <c r="M49" s="14"/>
      <c r="N49"/>
    </row>
    <row r="50" spans="1:14" s="2" customFormat="1" ht="31.5" customHeight="1" thickBot="1">
      <c r="A50" s="18" t="s">
        <v>44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5"/>
    </row>
    <row r="51" spans="1:14" s="2" customFormat="1" ht="30.75" customHeight="1" thickBot="1">
      <c r="A51" s="21" t="s">
        <v>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  <row r="53" spans="1:14">
      <c r="K53" s="17"/>
    </row>
  </sheetData>
  <sortState ref="B4:N119">
    <sortCondition ref="B4:B119"/>
    <sortCondition ref="C4:C119"/>
  </sortState>
  <mergeCells count="7">
    <mergeCell ref="A50:M50"/>
    <mergeCell ref="A51:M51"/>
    <mergeCell ref="H1:M1"/>
    <mergeCell ref="H2:M2"/>
    <mergeCell ref="A1:G1"/>
    <mergeCell ref="A2:G2"/>
    <mergeCell ref="A48:L48"/>
  </mergeCells>
  <conditionalFormatting sqref="C52:C1048576 C1:C3">
    <cfRule type="duplicateValues" dxfId="0" priority="19"/>
  </conditionalFormatting>
  <pageMargins left="0.31496062992125984" right="0.11811023622047245" top="0.4" bottom="0.59055118110236227" header="0.23622047244094491" footer="0.27559055118110237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10" t="e">
        <f>Invoice!#REF!+1</f>
        <v>#REF!</v>
      </c>
      <c r="C3" s="7" t="s">
        <v>21</v>
      </c>
      <c r="D3" s="7" t="s">
        <v>22</v>
      </c>
      <c r="E3" s="7" t="s">
        <v>23</v>
      </c>
      <c r="F3" s="12" t="s">
        <v>19</v>
      </c>
      <c r="G3" s="7" t="s">
        <v>24</v>
      </c>
      <c r="H3" s="7">
        <v>20</v>
      </c>
      <c r="I3" s="8">
        <f>VLOOKUP(G3,'[1]HAWKINS COOKER'!$D$4:$F$150,3,FALSE)</f>
        <v>44</v>
      </c>
      <c r="J3" s="8">
        <f>H3*I3*20%</f>
        <v>176</v>
      </c>
      <c r="K3" s="8">
        <f>H3*1</f>
        <v>20</v>
      </c>
      <c r="L3" s="8">
        <v>35</v>
      </c>
      <c r="M3" s="8">
        <v>200</v>
      </c>
      <c r="N3" s="11">
        <f>H3*I3+J3+K3+L3+M3</f>
        <v>1311</v>
      </c>
      <c r="O3" s="9" t="s">
        <v>25</v>
      </c>
      <c r="Q3" t="s">
        <v>29</v>
      </c>
    </row>
    <row r="4" spans="2:17">
      <c r="B4" s="10" t="e">
        <f>B3+1</f>
        <v>#REF!</v>
      </c>
      <c r="C4" s="7" t="s">
        <v>21</v>
      </c>
      <c r="D4" s="7" t="s">
        <v>26</v>
      </c>
      <c r="E4" s="7" t="s">
        <v>20</v>
      </c>
      <c r="F4" s="12" t="s">
        <v>19</v>
      </c>
      <c r="G4" s="7" t="s">
        <v>27</v>
      </c>
      <c r="H4" s="7">
        <v>1</v>
      </c>
      <c r="I4" s="8">
        <f>VLOOKUP(G4,'[1]HAWKINS COOKER'!$D$4:$F$150,3,FALSE)</f>
        <v>85</v>
      </c>
      <c r="J4" s="8">
        <f>H4*I4*20%</f>
        <v>17</v>
      </c>
      <c r="K4" s="8">
        <f>H4*1</f>
        <v>1</v>
      </c>
      <c r="L4" s="8">
        <v>35</v>
      </c>
      <c r="M4" s="8">
        <v>150</v>
      </c>
      <c r="N4" s="11">
        <f>H4*I4+J4+K4+L4+M4</f>
        <v>288</v>
      </c>
      <c r="O4" s="9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2025-10-10T07:02:39Z</cp:lastPrinted>
  <dcterms:created xsi:type="dcterms:W3CDTF">2023-03-14T14:10:32Z</dcterms:created>
  <dcterms:modified xsi:type="dcterms:W3CDTF">2025-10-10T07:05:17Z</dcterms:modified>
</cp:coreProperties>
</file>