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Invoice!$A$4:$N$39</definedName>
    <definedName name="_xlnm.Print_Titles" localSheetId="0">Invoice!$3:$4</definedName>
  </definedNames>
  <calcPr calcId="144525"/>
  <fileRecoveryPr repairLoad="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K4" i="2"/>
  <c r="I4" i="2"/>
  <c r="K3" i="2"/>
  <c r="I3" i="2"/>
  <c r="J3" i="2" l="1"/>
  <c r="N3" i="2" s="1"/>
  <c r="J4" i="2"/>
  <c r="N4" i="2" s="1"/>
  <c r="G37" i="1"/>
  <c r="J35" i="1"/>
  <c r="H35" i="1"/>
  <c r="I35" i="1" s="1"/>
  <c r="M35" i="1" s="1"/>
  <c r="J34" i="1"/>
  <c r="H34" i="1"/>
  <c r="I34" i="1" s="1"/>
  <c r="M34" i="1" s="1"/>
  <c r="J33" i="1"/>
  <c r="H33" i="1"/>
  <c r="I33" i="1" s="1"/>
  <c r="M33" i="1" s="1"/>
  <c r="J32" i="1"/>
  <c r="H32" i="1"/>
  <c r="I32" i="1" s="1"/>
  <c r="M32" i="1" s="1"/>
  <c r="J31" i="1"/>
  <c r="I31" i="1"/>
  <c r="M31" i="1" s="1"/>
  <c r="H31" i="1"/>
  <c r="J30" i="1"/>
  <c r="H30" i="1"/>
  <c r="I30" i="1" s="1"/>
  <c r="M30" i="1" s="1"/>
  <c r="J29" i="1"/>
  <c r="I29" i="1"/>
  <c r="M29" i="1" s="1"/>
  <c r="H29" i="1"/>
  <c r="J28" i="1"/>
  <c r="H28" i="1"/>
  <c r="I28" i="1" s="1"/>
  <c r="M28" i="1" s="1"/>
  <c r="J27" i="1"/>
  <c r="I27" i="1"/>
  <c r="M27" i="1" s="1"/>
  <c r="H27" i="1"/>
  <c r="J26" i="1"/>
  <c r="H26" i="1"/>
  <c r="I26" i="1" s="1"/>
  <c r="M26" i="1" s="1"/>
  <c r="J25" i="1"/>
  <c r="I25" i="1"/>
  <c r="M25" i="1" s="1"/>
  <c r="H25" i="1"/>
  <c r="J24" i="1"/>
  <c r="H24" i="1"/>
  <c r="I24" i="1" s="1"/>
  <c r="M24" i="1" s="1"/>
  <c r="J23" i="1"/>
  <c r="I23" i="1"/>
  <c r="M23" i="1" s="1"/>
  <c r="H23" i="1"/>
  <c r="J22" i="1"/>
  <c r="H22" i="1"/>
  <c r="I22" i="1" s="1"/>
  <c r="M22" i="1" s="1"/>
  <c r="J21" i="1"/>
  <c r="I21" i="1"/>
  <c r="M21" i="1" s="1"/>
  <c r="H21" i="1"/>
  <c r="J20" i="1"/>
  <c r="H20" i="1"/>
  <c r="I20" i="1" s="1"/>
  <c r="M20" i="1" s="1"/>
  <c r="J19" i="1"/>
  <c r="I19" i="1"/>
  <c r="M19" i="1" s="1"/>
  <c r="H19" i="1"/>
  <c r="J18" i="1"/>
  <c r="H18" i="1"/>
  <c r="I18" i="1" s="1"/>
  <c r="M18" i="1" s="1"/>
  <c r="J17" i="1"/>
  <c r="I17" i="1"/>
  <c r="M17" i="1" s="1"/>
  <c r="H17" i="1"/>
  <c r="J16" i="1"/>
  <c r="H16" i="1"/>
  <c r="I16" i="1" s="1"/>
  <c r="M16" i="1" s="1"/>
  <c r="J15" i="1"/>
  <c r="I15" i="1"/>
  <c r="M15" i="1" s="1"/>
  <c r="H15" i="1"/>
  <c r="J14" i="1"/>
  <c r="H14" i="1"/>
  <c r="I14" i="1" s="1"/>
  <c r="M14" i="1" s="1"/>
  <c r="J13" i="1"/>
  <c r="I13" i="1"/>
  <c r="M13" i="1" s="1"/>
  <c r="H13" i="1"/>
  <c r="J12" i="1"/>
  <c r="H12" i="1"/>
  <c r="I12" i="1" s="1"/>
  <c r="M12" i="1" s="1"/>
  <c r="J11" i="1"/>
  <c r="I11" i="1"/>
  <c r="M11" i="1" s="1"/>
  <c r="H11" i="1"/>
  <c r="J10" i="1"/>
  <c r="H10" i="1"/>
  <c r="I10" i="1" s="1"/>
  <c r="M10" i="1" s="1"/>
  <c r="J9" i="1"/>
  <c r="I9" i="1"/>
  <c r="M9" i="1" s="1"/>
  <c r="H9" i="1"/>
  <c r="J8" i="1"/>
  <c r="H8" i="1"/>
  <c r="I8" i="1" s="1"/>
  <c r="M8" i="1" s="1"/>
  <c r="J7" i="1"/>
  <c r="I7" i="1"/>
  <c r="M7" i="1" s="1"/>
  <c r="H7" i="1"/>
  <c r="J6" i="1"/>
  <c r="I6" i="1"/>
  <c r="M6" i="1" s="1"/>
  <c r="H6" i="1"/>
  <c r="A6" i="1"/>
  <c r="B3" i="2" s="1"/>
  <c r="B4" i="2" s="1"/>
  <c r="J5" i="1"/>
  <c r="I5" i="1"/>
  <c r="M5" i="1" s="1"/>
  <c r="H5" i="1"/>
  <c r="M36" i="1" l="1"/>
</calcChain>
</file>

<file path=xl/sharedStrings.xml><?xml version="1.0" encoding="utf-8"?>
<sst xmlns="http://schemas.openxmlformats.org/spreadsheetml/2006/main" count="220" uniqueCount="149">
  <si>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</si>
  <si>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</si>
  <si>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</si>
  <si>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</si>
  <si>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</si>
  <si>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</si>
  <si>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</si>
  <si>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</si>
  <si>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</si>
  <si>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</si>
  <si>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</si>
  <si>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</si>
  <si>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</si>
  <si>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</si>
  <si>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</si>
  <si>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</si>
  <si>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BALIGUDA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</si>
  <si>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</si>
  <si>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</si>
  <si>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</si>
  <si>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</si>
  <si>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GOPALPUR</t>
  </si>
  <si>
    <t>NAYAK ENTERPRISERS</t>
  </si>
  <si>
    <t>SORO</t>
  </si>
  <si>
    <t>SAMBALPUR</t>
  </si>
  <si>
    <t>KARANJIA</t>
  </si>
  <si>
    <t>MAA AMBIKA ELECTRONICS AND FURNITURE</t>
  </si>
  <si>
    <t>CHANDANESWAR</t>
  </si>
  <si>
    <t>BORIGUMMA</t>
  </si>
  <si>
    <t>SRI RAM METAL STORE</t>
  </si>
  <si>
    <t>Kindly, verify &amp; confirm within 7 days, else GST will be filed by 20th JUNE, 2025.
GST to be paid by Consignor under Reverse Charge Mechanism(RCM) as per GST.</t>
  </si>
  <si>
    <t>05/5/2025</t>
  </si>
  <si>
    <t>PL/BH/00849</t>
  </si>
  <si>
    <t>0347</t>
  </si>
  <si>
    <t>ADASPUR</t>
  </si>
  <si>
    <t>HI MARK ELECTROWIRE</t>
  </si>
  <si>
    <t>PL/BH/00857</t>
  </si>
  <si>
    <t>355</t>
  </si>
  <si>
    <t>MAA TARINI ENTERPRISES</t>
  </si>
  <si>
    <t>06/5/2025</t>
  </si>
  <si>
    <t>PL/BH/00896</t>
  </si>
  <si>
    <t>5526</t>
  </si>
  <si>
    <t>JAJPUR ROAD</t>
  </si>
  <si>
    <t>SARALA GLASS HOUSE</t>
  </si>
  <si>
    <t>PL/BH/00897</t>
  </si>
  <si>
    <t>364</t>
  </si>
  <si>
    <t>JHARSUGUDA</t>
  </si>
  <si>
    <t>GUPTA DISTRIBUTORS</t>
  </si>
  <si>
    <t>08/5/2025</t>
  </si>
  <si>
    <t>PL/BH/00947</t>
  </si>
  <si>
    <t>0381-0382</t>
  </si>
  <si>
    <t>AINTHAPALI</t>
  </si>
  <si>
    <t>KRISHNA ENTERPRISES</t>
  </si>
  <si>
    <t>PL/BH/00951</t>
  </si>
  <si>
    <t>380</t>
  </si>
  <si>
    <t>AUROBINDA ENTERPRISES</t>
  </si>
  <si>
    <t>09/5/2025</t>
  </si>
  <si>
    <t>PL/BH/00969</t>
  </si>
  <si>
    <t>0409</t>
  </si>
  <si>
    <t>BALASORE</t>
  </si>
  <si>
    <t>UNITED SALES AGENCY</t>
  </si>
  <si>
    <t>10/5/2025</t>
  </si>
  <si>
    <t>PL/BH/00996</t>
  </si>
  <si>
    <t>0418</t>
  </si>
  <si>
    <t>BEGUNIA</t>
  </si>
  <si>
    <t>GANGESWARI HOME APPLIANCE</t>
  </si>
  <si>
    <t>PL/BH/00997</t>
  </si>
  <si>
    <t>424</t>
  </si>
  <si>
    <t>PANIGRAHI AGENCY</t>
  </si>
  <si>
    <t>PL/BH/01006</t>
  </si>
  <si>
    <t>421</t>
  </si>
  <si>
    <t>DAMANJODI</t>
  </si>
  <si>
    <t>KANHA ENTERPRISES</t>
  </si>
  <si>
    <t>12/5/2025</t>
  </si>
  <si>
    <t>PL/BH/01041</t>
  </si>
  <si>
    <t>0438</t>
  </si>
  <si>
    <t>13/5/2025</t>
  </si>
  <si>
    <t>PL/BH/01056</t>
  </si>
  <si>
    <t>463</t>
  </si>
  <si>
    <t>14/5/2025</t>
  </si>
  <si>
    <t>PL/BH/01076</t>
  </si>
  <si>
    <t>465</t>
  </si>
  <si>
    <t>15/5/2025</t>
  </si>
  <si>
    <t>PL/BH/01112</t>
  </si>
  <si>
    <t>0484</t>
  </si>
  <si>
    <t>PL/BH/01114</t>
  </si>
  <si>
    <t>487</t>
  </si>
  <si>
    <t>PL/BH/01126</t>
  </si>
  <si>
    <t>498</t>
  </si>
  <si>
    <t>17/5/2025</t>
  </si>
  <si>
    <t>PL/BH/01173</t>
  </si>
  <si>
    <t>0534</t>
  </si>
  <si>
    <t>19/5/2025</t>
  </si>
  <si>
    <t>PL/BH/01216</t>
  </si>
  <si>
    <t>545</t>
  </si>
  <si>
    <t>UMA ELECTRONICS</t>
  </si>
  <si>
    <t>20/5/2025</t>
  </si>
  <si>
    <t>PL/BH/01229</t>
  </si>
  <si>
    <t>0563</t>
  </si>
  <si>
    <t>PL/BH/01230</t>
  </si>
  <si>
    <t>0562</t>
  </si>
  <si>
    <t>21/5/2025</t>
  </si>
  <si>
    <t>PL/BH/01273</t>
  </si>
  <si>
    <t>569</t>
  </si>
  <si>
    <t>22/5/2025</t>
  </si>
  <si>
    <t>PL/BH/01291</t>
  </si>
  <si>
    <t>0573</t>
  </si>
  <si>
    <t>BAISINGA</t>
  </si>
  <si>
    <t>BARSHA ALLUMINIUM AND STEELS</t>
  </si>
  <si>
    <t>23/5/2025</t>
  </si>
  <si>
    <t>PL/BH/01321</t>
  </si>
  <si>
    <t>594</t>
  </si>
  <si>
    <t>PL/BH/01322</t>
  </si>
  <si>
    <t>584</t>
  </si>
  <si>
    <t>PL/BH/01323</t>
  </si>
  <si>
    <t>585</t>
  </si>
  <si>
    <t>BANPUR</t>
  </si>
  <si>
    <t>PARVATI ENTERPRISE</t>
  </si>
  <si>
    <t>PL/BH/01324</t>
  </si>
  <si>
    <t>601</t>
  </si>
  <si>
    <t>26/5/2025</t>
  </si>
  <si>
    <t>PL/BH/01362</t>
  </si>
  <si>
    <t>647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</si>
  <si>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</si>
  <si>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</si>
  <si>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</si>
  <si>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</si>
  <si>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</si>
  <si>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</si>
  <si>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</si>
  <si>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</si>
  <si>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PL/BH/01389</t>
  </si>
  <si>
    <t>56-57</t>
  </si>
  <si>
    <t>GANIA</t>
  </si>
  <si>
    <t>MAHALAXMI BASAN BHANDAR</t>
  </si>
  <si>
    <t>28/5/2025</t>
  </si>
  <si>
    <t>PL/BH/01422</t>
  </si>
  <si>
    <t>0674</t>
  </si>
  <si>
    <t>SUBUDHI ENTERPRISES</t>
  </si>
  <si>
    <t>30/5/2025</t>
  </si>
  <si>
    <t>PL/BH/01514</t>
  </si>
  <si>
    <t>699</t>
  </si>
  <si>
    <t>PL/BH/01515</t>
  </si>
  <si>
    <t>84</t>
  </si>
  <si>
    <t>ROURKELA</t>
  </si>
  <si>
    <t>BANESWAR SALES CORPORATION</t>
  </si>
  <si>
    <t>2023 year lr copy wrong entry</t>
  </si>
  <si>
    <t>(RUPEES FIFTEEN THOUSAND FIVE HUNDRED TWENTY EIGHT ONLY)</t>
  </si>
  <si>
    <t>Bill Date: 31/05/2025
Bill No : 7290
Total Amount: 15528.00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</si>
</sst>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4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2" fillId="0" borderId="1" xfId="0" applyNumberFormat="1" applyFont="1" applyBorder="1"/>
    <xf numFmtId="2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2" fillId="0" borderId="11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8" xfId="0" applyNumberFormat="1" applyFont="1" applyBorder="1"/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6</xdr:col>
      <xdr:colOff>342900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2" workbookViewId="0">
      <selection activeCell="K51" sqref="K51"/>
    </sheetView>
  </sheetViews>
  <sheetFormatPr defaultRowHeight="15"/>
  <cols>
    <col min="1" max="1" width="4.42578125" style="3" customWidth="1"/>
    <col min="2" max="2" width="10.140625" style="1" customWidth="1"/>
    <col min="3" max="3" width="12.5703125" style="1" customWidth="1"/>
    <col min="4" max="4" width="8.7109375" style="1" bestFit="1" customWidth="1"/>
    <col min="5" max="5" width="6.42578125" style="1" bestFit="1" customWidth="1"/>
    <col min="6" max="6" width="16.5703125" style="1" bestFit="1" customWidth="1"/>
    <col min="7" max="7" width="6.42578125" style="1" customWidth="1"/>
    <col min="8" max="8" width="6.85546875" style="4" customWidth="1"/>
    <col min="9" max="9" width="7.5703125" style="4" bestFit="1" customWidth="1"/>
    <col min="10" max="10" width="5.85546875" style="4" customWidth="1"/>
    <col min="11" max="11" width="6.7109375" style="4" customWidth="1"/>
    <col min="12" max="12" width="7.42578125" style="4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46"/>
      <c r="B2" s="47"/>
      <c r="C2" s="47"/>
      <c r="D2" s="47"/>
      <c r="E2" s="47"/>
      <c r="F2" s="47"/>
      <c r="G2" s="48"/>
      <c r="H2" s="40" t="s">
        <v>15</v>
      </c>
      <c r="I2" s="41"/>
      <c r="J2" s="41"/>
      <c r="K2" s="41"/>
      <c r="L2" s="41"/>
      <c r="M2" s="42"/>
    </row>
    <row r="3" spans="1:14" ht="92.25" customHeight="1" thickBot="1">
      <c r="A3" s="37" t="s">
        <v>18</v>
      </c>
      <c r="B3" s="38"/>
      <c r="C3" s="38"/>
      <c r="D3" s="38"/>
      <c r="E3" s="38"/>
      <c r="F3" s="38"/>
      <c r="G3" s="39"/>
      <c r="H3" s="43" t="s">
        <v>148</v>
      </c>
      <c r="I3" s="44"/>
      <c r="J3" s="44"/>
      <c r="K3" s="44"/>
      <c r="L3" s="44"/>
      <c r="M3" s="45"/>
      <c r="N3" s="4"/>
    </row>
    <row r="4" spans="1:14" s="2" customFormat="1" ht="15" customHeight="1" thickBot="1">
      <c r="A4" s="7" t="s">
        <v>7</v>
      </c>
      <c r="B4" s="8" t="s">
        <v>5</v>
      </c>
      <c r="C4" s="8" t="s">
        <v>12</v>
      </c>
      <c r="D4" s="11" t="s">
        <v>13</v>
      </c>
      <c r="E4" s="8" t="s">
        <v>4</v>
      </c>
      <c r="F4" s="8" t="s">
        <v>6</v>
      </c>
      <c r="G4" s="8" t="s">
        <v>1</v>
      </c>
      <c r="H4" s="9" t="s">
        <v>2</v>
      </c>
      <c r="I4" s="9" t="s">
        <v>8</v>
      </c>
      <c r="J4" s="9" t="s">
        <v>3</v>
      </c>
      <c r="K4" s="9" t="s">
        <v>10</v>
      </c>
      <c r="L4" s="9" t="s">
        <v>9</v>
      </c>
      <c r="M4" s="10" t="s">
        <v>11</v>
      </c>
      <c r="N4" s="6" t="s">
        <v>17</v>
      </c>
    </row>
    <row r="5" spans="1:14" s="2" customFormat="1" ht="15" customHeight="1">
      <c r="A5" s="16">
        <v>1</v>
      </c>
      <c r="B5" s="17" t="s">
        <v>31</v>
      </c>
      <c r="C5" s="17" t="s">
        <v>32</v>
      </c>
      <c r="D5" s="17" t="s">
        <v>33</v>
      </c>
      <c r="E5" s="28" t="s">
        <v>20</v>
      </c>
      <c r="F5" s="17" t="s">
        <v>34</v>
      </c>
      <c r="G5" s="17">
        <v>3</v>
      </c>
      <c r="H5" s="18">
        <f>VLOOKUP(F5,'[1]HAWKINS COOKER'!$D$4:$F$150,3,FALSE)</f>
        <v>86</v>
      </c>
      <c r="I5" s="18">
        <f>G5*H5*20%</f>
        <v>51.6</v>
      </c>
      <c r="J5" s="18">
        <f>G5*1</f>
        <v>3</v>
      </c>
      <c r="K5" s="18">
        <v>35</v>
      </c>
      <c r="L5" s="18">
        <v>150</v>
      </c>
      <c r="M5" s="19">
        <f>G5*H5+I5+J5+K5+L5</f>
        <v>497.6</v>
      </c>
      <c r="N5" s="14" t="s">
        <v>35</v>
      </c>
    </row>
    <row r="6" spans="1:14" s="2" customFormat="1" ht="15" customHeight="1">
      <c r="A6" s="20">
        <f>A5+1</f>
        <v>2</v>
      </c>
      <c r="B6" s="12" t="s">
        <v>31</v>
      </c>
      <c r="C6" s="12" t="s">
        <v>36</v>
      </c>
      <c r="D6" s="12" t="s">
        <v>37</v>
      </c>
      <c r="E6" s="25" t="s">
        <v>20</v>
      </c>
      <c r="F6" s="12" t="s">
        <v>25</v>
      </c>
      <c r="G6" s="12">
        <v>2</v>
      </c>
      <c r="H6" s="13">
        <f>VLOOKUP(F6,'[1]HAWKINS COOKER'!$D$4:$F$150,3,FALSE)</f>
        <v>85</v>
      </c>
      <c r="I6" s="13">
        <f>G6*H6*20%</f>
        <v>34</v>
      </c>
      <c r="J6" s="13">
        <f>G6*1</f>
        <v>2</v>
      </c>
      <c r="K6" s="13">
        <v>35</v>
      </c>
      <c r="L6" s="13">
        <v>150</v>
      </c>
      <c r="M6" s="21">
        <f>G6*H6+I6+J6+K6+L6</f>
        <v>391</v>
      </c>
      <c r="N6" s="15" t="s">
        <v>38</v>
      </c>
    </row>
    <row r="7" spans="1:14" s="2" customFormat="1" ht="15" customHeight="1">
      <c r="A7" s="20">
        <f t="shared" ref="A7:A35" si="0">A6+1</f>
        <v>3</v>
      </c>
      <c r="B7" s="12" t="s">
        <v>39</v>
      </c>
      <c r="C7" s="12" t="s">
        <v>40</v>
      </c>
      <c r="D7" s="12" t="s">
        <v>41</v>
      </c>
      <c r="E7" s="25" t="s">
        <v>20</v>
      </c>
      <c r="F7" s="12" t="s">
        <v>42</v>
      </c>
      <c r="G7" s="12">
        <v>1</v>
      </c>
      <c r="H7" s="13">
        <f>VLOOKUP(F7,'[1]HAWKINS COOKER'!$D$4:$F$150,3,FALSE)</f>
        <v>43</v>
      </c>
      <c r="I7" s="13">
        <f>G7*H7*20%</f>
        <v>8.6</v>
      </c>
      <c r="J7" s="13">
        <f>G7*1</f>
        <v>1</v>
      </c>
      <c r="K7" s="13">
        <v>35</v>
      </c>
      <c r="L7" s="13">
        <v>150</v>
      </c>
      <c r="M7" s="21">
        <f>G7*H7+I7+J7+K7+L7</f>
        <v>237.6</v>
      </c>
      <c r="N7" s="14" t="s">
        <v>43</v>
      </c>
    </row>
    <row r="8" spans="1:14" s="2" customFormat="1" ht="15" customHeight="1">
      <c r="A8" s="20">
        <f t="shared" si="0"/>
        <v>4</v>
      </c>
      <c r="B8" s="12" t="s">
        <v>39</v>
      </c>
      <c r="C8" s="12" t="s">
        <v>44</v>
      </c>
      <c r="D8" s="12" t="s">
        <v>45</v>
      </c>
      <c r="E8" s="25" t="s">
        <v>20</v>
      </c>
      <c r="F8" s="12" t="s">
        <v>46</v>
      </c>
      <c r="G8" s="12">
        <v>4</v>
      </c>
      <c r="H8" s="13">
        <f>VLOOKUP(F8,'[1]HAWKINS COOKER'!$D$4:$F$150,3,FALSE)</f>
        <v>45</v>
      </c>
      <c r="I8" s="13">
        <f>G8*H8*20%</f>
        <v>36</v>
      </c>
      <c r="J8" s="13">
        <f>G8*1</f>
        <v>4</v>
      </c>
      <c r="K8" s="13">
        <v>35</v>
      </c>
      <c r="L8" s="13">
        <v>150</v>
      </c>
      <c r="M8" s="21">
        <f>G8*H8+I8+J8+K8+L8</f>
        <v>405</v>
      </c>
      <c r="N8" s="14" t="s">
        <v>47</v>
      </c>
    </row>
    <row r="9" spans="1:14" s="2" customFormat="1" ht="15" customHeight="1">
      <c r="A9" s="20">
        <f t="shared" si="0"/>
        <v>5</v>
      </c>
      <c r="B9" s="12" t="s">
        <v>48</v>
      </c>
      <c r="C9" s="12" t="s">
        <v>49</v>
      </c>
      <c r="D9" s="12" t="s">
        <v>50</v>
      </c>
      <c r="E9" s="25" t="s">
        <v>20</v>
      </c>
      <c r="F9" s="12" t="s">
        <v>51</v>
      </c>
      <c r="G9" s="12">
        <v>24</v>
      </c>
      <c r="H9" s="13">
        <f>VLOOKUP(F9,'[1]HAWKINS COOKER'!$D$4:$F$150,3,FALSE)</f>
        <v>45</v>
      </c>
      <c r="I9" s="13">
        <f>G9*H9*20%</f>
        <v>216</v>
      </c>
      <c r="J9" s="13">
        <f>G9*1</f>
        <v>24</v>
      </c>
      <c r="K9" s="13">
        <v>35</v>
      </c>
      <c r="L9" s="13">
        <v>240</v>
      </c>
      <c r="M9" s="21">
        <f>G9*H9+I9+J9+K9+L9</f>
        <v>1595</v>
      </c>
      <c r="N9" s="14" t="s">
        <v>52</v>
      </c>
    </row>
    <row r="10" spans="1:14" s="2" customFormat="1" ht="15" customHeight="1">
      <c r="A10" s="20">
        <f t="shared" si="0"/>
        <v>6</v>
      </c>
      <c r="B10" s="12" t="s">
        <v>48</v>
      </c>
      <c r="C10" s="12" t="s">
        <v>53</v>
      </c>
      <c r="D10" s="12" t="s">
        <v>54</v>
      </c>
      <c r="E10" s="25" t="s">
        <v>20</v>
      </c>
      <c r="F10" s="12" t="s">
        <v>23</v>
      </c>
      <c r="G10" s="12">
        <v>4</v>
      </c>
      <c r="H10" s="13">
        <f>VLOOKUP(F10,'[1]HAWKINS COOKER'!$D$4:$F$150,3,FALSE)</f>
        <v>60</v>
      </c>
      <c r="I10" s="13">
        <f>G10*H10*20%</f>
        <v>48</v>
      </c>
      <c r="J10" s="13">
        <f>G10*1</f>
        <v>4</v>
      </c>
      <c r="K10" s="13">
        <v>35</v>
      </c>
      <c r="L10" s="13">
        <v>150</v>
      </c>
      <c r="M10" s="21">
        <f>G10*H10+I10+J10+K10+L10</f>
        <v>477</v>
      </c>
      <c r="N10" s="14" t="s">
        <v>55</v>
      </c>
    </row>
    <row r="11" spans="1:14" s="2" customFormat="1" ht="15" customHeight="1">
      <c r="A11" s="20">
        <f t="shared" si="0"/>
        <v>7</v>
      </c>
      <c r="B11" s="12" t="s">
        <v>56</v>
      </c>
      <c r="C11" s="12" t="s">
        <v>57</v>
      </c>
      <c r="D11" s="12" t="s">
        <v>58</v>
      </c>
      <c r="E11" s="25" t="s">
        <v>20</v>
      </c>
      <c r="F11" s="12" t="s">
        <v>59</v>
      </c>
      <c r="G11" s="12">
        <v>2</v>
      </c>
      <c r="H11" s="13">
        <f>VLOOKUP(F11,'[1]HAWKINS COOKER'!$D$4:$F$150,3,FALSE)</f>
        <v>42</v>
      </c>
      <c r="I11" s="13">
        <f>G11*H11*20%</f>
        <v>16.8</v>
      </c>
      <c r="J11" s="13">
        <f>G11*1</f>
        <v>2</v>
      </c>
      <c r="K11" s="13">
        <v>35</v>
      </c>
      <c r="L11" s="13">
        <v>150</v>
      </c>
      <c r="M11" s="21">
        <f>G11*H11+I11+J11+K11+L11</f>
        <v>287.8</v>
      </c>
      <c r="N11" s="14" t="s">
        <v>60</v>
      </c>
    </row>
    <row r="12" spans="1:14" s="2" customFormat="1" ht="15" customHeight="1">
      <c r="A12" s="20">
        <f t="shared" si="0"/>
        <v>8</v>
      </c>
      <c r="B12" s="12" t="s">
        <v>61</v>
      </c>
      <c r="C12" s="12" t="s">
        <v>62</v>
      </c>
      <c r="D12" s="12" t="s">
        <v>63</v>
      </c>
      <c r="E12" s="25" t="s">
        <v>20</v>
      </c>
      <c r="F12" s="12" t="s">
        <v>64</v>
      </c>
      <c r="G12" s="12">
        <v>2</v>
      </c>
      <c r="H12" s="13">
        <f>VLOOKUP(F12,'[1]HAWKINS COOKER'!$D$4:$F$150,3,FALSE)</f>
        <v>86</v>
      </c>
      <c r="I12" s="13">
        <f>G12*H12*20%</f>
        <v>34.4</v>
      </c>
      <c r="J12" s="13">
        <f>G12*1</f>
        <v>2</v>
      </c>
      <c r="K12" s="13">
        <v>35</v>
      </c>
      <c r="L12" s="13">
        <v>150</v>
      </c>
      <c r="M12" s="21">
        <f>G12*H12+I12+J12+K12+L12</f>
        <v>393.4</v>
      </c>
      <c r="N12" s="15" t="s">
        <v>65</v>
      </c>
    </row>
    <row r="13" spans="1:14" s="2" customFormat="1" ht="15" customHeight="1">
      <c r="A13" s="20">
        <f t="shared" si="0"/>
        <v>9</v>
      </c>
      <c r="B13" s="12" t="s">
        <v>61</v>
      </c>
      <c r="C13" s="12" t="s">
        <v>66</v>
      </c>
      <c r="D13" s="12" t="s">
        <v>67</v>
      </c>
      <c r="E13" s="25" t="s">
        <v>20</v>
      </c>
      <c r="F13" s="12" t="s">
        <v>21</v>
      </c>
      <c r="G13" s="12">
        <v>2</v>
      </c>
      <c r="H13" s="13">
        <f>VLOOKUP(F13,'[1]HAWKINS COOKER'!$D$4:$F$150,3,FALSE)</f>
        <v>85</v>
      </c>
      <c r="I13" s="13">
        <f>G13*H13*20%</f>
        <v>34</v>
      </c>
      <c r="J13" s="13">
        <f>G13*1</f>
        <v>2</v>
      </c>
      <c r="K13" s="13">
        <v>35</v>
      </c>
      <c r="L13" s="13">
        <v>150</v>
      </c>
      <c r="M13" s="21">
        <f>G13*H13+I13+J13+K13+L13</f>
        <v>391</v>
      </c>
      <c r="N13" s="14" t="s">
        <v>68</v>
      </c>
    </row>
    <row r="14" spans="1:14" s="2" customFormat="1" ht="15" customHeight="1">
      <c r="A14" s="20">
        <f t="shared" si="0"/>
        <v>10</v>
      </c>
      <c r="B14" s="12" t="s">
        <v>61</v>
      </c>
      <c r="C14" s="12" t="s">
        <v>69</v>
      </c>
      <c r="D14" s="12" t="s">
        <v>70</v>
      </c>
      <c r="E14" s="25" t="s">
        <v>20</v>
      </c>
      <c r="F14" s="12" t="s">
        <v>71</v>
      </c>
      <c r="G14" s="12">
        <v>4</v>
      </c>
      <c r="H14" s="13">
        <f>VLOOKUP(F14,'[1]HAWKINS COOKER'!$D$4:$F$150,3,FALSE)</f>
        <v>95</v>
      </c>
      <c r="I14" s="13">
        <f>G14*H14*20%</f>
        <v>76</v>
      </c>
      <c r="J14" s="13">
        <f>G14*1</f>
        <v>4</v>
      </c>
      <c r="K14" s="13">
        <v>35</v>
      </c>
      <c r="L14" s="13">
        <v>150</v>
      </c>
      <c r="M14" s="21">
        <f>G14*H14+I14+J14+K14+L14</f>
        <v>645</v>
      </c>
      <c r="N14" s="14" t="s">
        <v>72</v>
      </c>
    </row>
    <row r="15" spans="1:14" s="2" customFormat="1" ht="15" customHeight="1">
      <c r="A15" s="20">
        <f t="shared" si="0"/>
        <v>11</v>
      </c>
      <c r="B15" s="12" t="s">
        <v>73</v>
      </c>
      <c r="C15" s="12" t="s">
        <v>74</v>
      </c>
      <c r="D15" s="12" t="s">
        <v>75</v>
      </c>
      <c r="E15" s="25" t="s">
        <v>20</v>
      </c>
      <c r="F15" s="12" t="s">
        <v>51</v>
      </c>
      <c r="G15" s="12">
        <v>3</v>
      </c>
      <c r="H15" s="13">
        <f>VLOOKUP(F15,'[1]HAWKINS COOKER'!$D$4:$F$150,3,FALSE)</f>
        <v>45</v>
      </c>
      <c r="I15" s="13">
        <f>G15*H15*20%</f>
        <v>27</v>
      </c>
      <c r="J15" s="13">
        <f>G15*1</f>
        <v>3</v>
      </c>
      <c r="K15" s="13">
        <v>35</v>
      </c>
      <c r="L15" s="13">
        <v>150</v>
      </c>
      <c r="M15" s="21">
        <f>G15*H15+I15+J15+K15+L15</f>
        <v>350</v>
      </c>
      <c r="N15" s="15" t="s">
        <v>52</v>
      </c>
    </row>
    <row r="16" spans="1:14" s="2" customFormat="1" ht="15" customHeight="1">
      <c r="A16" s="20">
        <f t="shared" si="0"/>
        <v>12</v>
      </c>
      <c r="B16" s="12" t="s">
        <v>76</v>
      </c>
      <c r="C16" s="12" t="s">
        <v>77</v>
      </c>
      <c r="D16" s="12" t="s">
        <v>78</v>
      </c>
      <c r="E16" s="25" t="s">
        <v>20</v>
      </c>
      <c r="F16" s="12" t="s">
        <v>14</v>
      </c>
      <c r="G16" s="12">
        <v>4</v>
      </c>
      <c r="H16" s="13">
        <f>VLOOKUP(F16,'[1]HAWKINS COOKER'!$D$4:$F$150,3,FALSE)</f>
        <v>53</v>
      </c>
      <c r="I16" s="13">
        <f>G16*H16*20%</f>
        <v>42.400000000000006</v>
      </c>
      <c r="J16" s="13">
        <f>G16*1</f>
        <v>4</v>
      </c>
      <c r="K16" s="13">
        <v>35</v>
      </c>
      <c r="L16" s="13">
        <v>150</v>
      </c>
      <c r="M16" s="21">
        <f>G16*H16+I16+J16+K16+L16</f>
        <v>443.4</v>
      </c>
      <c r="N16" s="14" t="s">
        <v>19</v>
      </c>
    </row>
    <row r="17" spans="1:14" s="2" customFormat="1" ht="15" customHeight="1">
      <c r="A17" s="20">
        <f t="shared" si="0"/>
        <v>13</v>
      </c>
      <c r="B17" s="12" t="s">
        <v>79</v>
      </c>
      <c r="C17" s="12" t="s">
        <v>80</v>
      </c>
      <c r="D17" s="12" t="s">
        <v>81</v>
      </c>
      <c r="E17" s="25" t="s">
        <v>20</v>
      </c>
      <c r="F17" s="12" t="s">
        <v>14</v>
      </c>
      <c r="G17" s="12">
        <v>2</v>
      </c>
      <c r="H17" s="13">
        <f>VLOOKUP(F17,'[1]HAWKINS COOKER'!$D$4:$F$150,3,FALSE)</f>
        <v>53</v>
      </c>
      <c r="I17" s="13">
        <f>G17*H17*20%</f>
        <v>21.200000000000003</v>
      </c>
      <c r="J17" s="13">
        <f>G17*1</f>
        <v>2</v>
      </c>
      <c r="K17" s="13">
        <v>35</v>
      </c>
      <c r="L17" s="13">
        <v>150</v>
      </c>
      <c r="M17" s="21">
        <f>G17*H17+I17+J17+K17+L17</f>
        <v>314.2</v>
      </c>
      <c r="N17" s="14" t="s">
        <v>19</v>
      </c>
    </row>
    <row r="18" spans="1:14" s="2" customFormat="1" ht="15" customHeight="1">
      <c r="A18" s="20">
        <f t="shared" si="0"/>
        <v>14</v>
      </c>
      <c r="B18" s="12" t="s">
        <v>82</v>
      </c>
      <c r="C18" s="12" t="s">
        <v>83</v>
      </c>
      <c r="D18" s="12" t="s">
        <v>84</v>
      </c>
      <c r="E18" s="25" t="s">
        <v>20</v>
      </c>
      <c r="F18" s="12" t="s">
        <v>28</v>
      </c>
      <c r="G18" s="12">
        <v>5</v>
      </c>
      <c r="H18" s="13">
        <f>VLOOKUP(F18,'[1]HAWKINS COOKER'!$D$4:$F$150,3,FALSE)</f>
        <v>90</v>
      </c>
      <c r="I18" s="13">
        <f>G18*H18*20%</f>
        <v>90</v>
      </c>
      <c r="J18" s="13">
        <f>G18*1</f>
        <v>5</v>
      </c>
      <c r="K18" s="13">
        <v>35</v>
      </c>
      <c r="L18" s="13">
        <v>150</v>
      </c>
      <c r="M18" s="21">
        <f>G18*H18+I18+J18+K18+L18</f>
        <v>730</v>
      </c>
      <c r="N18" s="15" t="s">
        <v>29</v>
      </c>
    </row>
    <row r="19" spans="1:14" s="2" customFormat="1" ht="15" customHeight="1">
      <c r="A19" s="20">
        <f t="shared" si="0"/>
        <v>15</v>
      </c>
      <c r="B19" s="12" t="s">
        <v>82</v>
      </c>
      <c r="C19" s="12" t="s">
        <v>85</v>
      </c>
      <c r="D19" s="12" t="s">
        <v>86</v>
      </c>
      <c r="E19" s="25" t="s">
        <v>20</v>
      </c>
      <c r="F19" s="12" t="s">
        <v>16</v>
      </c>
      <c r="G19" s="12">
        <v>2</v>
      </c>
      <c r="H19" s="13">
        <f>VLOOKUP(F19,'[1]HAWKINS COOKER'!$D$4:$F$150,3,FALSE)</f>
        <v>90</v>
      </c>
      <c r="I19" s="13">
        <f>G19*H19*20%</f>
        <v>36</v>
      </c>
      <c r="J19" s="13">
        <f>G19*1</f>
        <v>2</v>
      </c>
      <c r="K19" s="13">
        <v>35</v>
      </c>
      <c r="L19" s="13">
        <v>150</v>
      </c>
      <c r="M19" s="21">
        <f>G19*H19+I19+J19+K19+L19</f>
        <v>403</v>
      </c>
      <c r="N19" s="15" t="s">
        <v>22</v>
      </c>
    </row>
    <row r="20" spans="1:14" s="2" customFormat="1" ht="15" customHeight="1">
      <c r="A20" s="20">
        <f t="shared" si="0"/>
        <v>16</v>
      </c>
      <c r="B20" s="12" t="s">
        <v>82</v>
      </c>
      <c r="C20" s="12" t="s">
        <v>87</v>
      </c>
      <c r="D20" s="12" t="s">
        <v>88</v>
      </c>
      <c r="E20" s="25" t="s">
        <v>20</v>
      </c>
      <c r="F20" s="12" t="s">
        <v>24</v>
      </c>
      <c r="G20" s="12">
        <v>8</v>
      </c>
      <c r="H20" s="13">
        <f>VLOOKUP(F20,'[1]HAWKINS COOKER'!$D$4:$F$150,3,FALSE)</f>
        <v>45</v>
      </c>
      <c r="I20" s="13">
        <f>G20*H20*20%</f>
        <v>72</v>
      </c>
      <c r="J20" s="13">
        <f>G20*1</f>
        <v>8</v>
      </c>
      <c r="K20" s="13">
        <v>35</v>
      </c>
      <c r="L20" s="13">
        <v>150</v>
      </c>
      <c r="M20" s="21">
        <f>G20*H20+I20+J20+K20+L20</f>
        <v>625</v>
      </c>
      <c r="N20" s="15" t="s">
        <v>52</v>
      </c>
    </row>
    <row r="21" spans="1:14" s="2" customFormat="1" ht="15" customHeight="1">
      <c r="A21" s="20">
        <f t="shared" si="0"/>
        <v>17</v>
      </c>
      <c r="B21" s="12" t="s">
        <v>89</v>
      </c>
      <c r="C21" s="12" t="s">
        <v>90</v>
      </c>
      <c r="D21" s="12" t="s">
        <v>91</v>
      </c>
      <c r="E21" s="25" t="s">
        <v>20</v>
      </c>
      <c r="F21" s="12" t="s">
        <v>51</v>
      </c>
      <c r="G21" s="12">
        <v>2</v>
      </c>
      <c r="H21" s="13">
        <f>VLOOKUP(F21,'[1]HAWKINS COOKER'!$D$4:$F$150,3,FALSE)</f>
        <v>45</v>
      </c>
      <c r="I21" s="13">
        <f>G21*H21*20%</f>
        <v>18</v>
      </c>
      <c r="J21" s="13">
        <f>G21*1</f>
        <v>2</v>
      </c>
      <c r="K21" s="13">
        <v>35</v>
      </c>
      <c r="L21" s="13">
        <v>150</v>
      </c>
      <c r="M21" s="21">
        <f>G21*H21+I21+J21+K21+L21</f>
        <v>295</v>
      </c>
      <c r="N21" s="15" t="s">
        <v>52</v>
      </c>
    </row>
    <row r="22" spans="1:14" s="2" customFormat="1" ht="15" customHeight="1">
      <c r="A22" s="20">
        <f t="shared" si="0"/>
        <v>18</v>
      </c>
      <c r="B22" s="12" t="s">
        <v>92</v>
      </c>
      <c r="C22" s="12" t="s">
        <v>93</v>
      </c>
      <c r="D22" s="12" t="s">
        <v>94</v>
      </c>
      <c r="E22" s="25" t="s">
        <v>20</v>
      </c>
      <c r="F22" s="12" t="s">
        <v>27</v>
      </c>
      <c r="G22" s="12">
        <v>6</v>
      </c>
      <c r="H22" s="13">
        <f>VLOOKUP(F22,'[1]HAWKINS COOKER'!$D$4:$F$150,3,FALSE)</f>
        <v>85</v>
      </c>
      <c r="I22" s="13">
        <f>G22*H22*20%</f>
        <v>102</v>
      </c>
      <c r="J22" s="13">
        <f>G22*1</f>
        <v>6</v>
      </c>
      <c r="K22" s="13">
        <v>35</v>
      </c>
      <c r="L22" s="13">
        <v>150</v>
      </c>
      <c r="M22" s="21">
        <f>G22*H22+I22+J22+K22+L22</f>
        <v>803</v>
      </c>
      <c r="N22" s="14" t="s">
        <v>95</v>
      </c>
    </row>
    <row r="23" spans="1:14" s="2" customFormat="1" ht="15" customHeight="1">
      <c r="A23" s="20">
        <f t="shared" si="0"/>
        <v>19</v>
      </c>
      <c r="B23" s="12" t="s">
        <v>96</v>
      </c>
      <c r="C23" s="12" t="s">
        <v>97</v>
      </c>
      <c r="D23" s="12" t="s">
        <v>98</v>
      </c>
      <c r="E23" s="25" t="s">
        <v>20</v>
      </c>
      <c r="F23" s="12" t="s">
        <v>51</v>
      </c>
      <c r="G23" s="12">
        <v>7</v>
      </c>
      <c r="H23" s="13">
        <f>VLOOKUP(F23,'[1]HAWKINS COOKER'!$D$4:$F$150,3,FALSE)</f>
        <v>45</v>
      </c>
      <c r="I23" s="13">
        <f>G23*H23*20%</f>
        <v>63</v>
      </c>
      <c r="J23" s="13">
        <f>G23*1</f>
        <v>7</v>
      </c>
      <c r="K23" s="13">
        <v>35</v>
      </c>
      <c r="L23" s="13">
        <v>150</v>
      </c>
      <c r="M23" s="21">
        <f>G23*H23+I23+J23+K23+L23</f>
        <v>570</v>
      </c>
      <c r="N23" s="14" t="s">
        <v>52</v>
      </c>
    </row>
    <row r="24" spans="1:14" s="2" customFormat="1" ht="15" customHeight="1">
      <c r="A24" s="20">
        <f t="shared" si="0"/>
        <v>20</v>
      </c>
      <c r="B24" s="12" t="s">
        <v>96</v>
      </c>
      <c r="C24" s="12" t="s">
        <v>99</v>
      </c>
      <c r="D24" s="12" t="s">
        <v>100</v>
      </c>
      <c r="E24" s="25" t="s">
        <v>20</v>
      </c>
      <c r="F24" s="12" t="s">
        <v>14</v>
      </c>
      <c r="G24" s="12">
        <v>2</v>
      </c>
      <c r="H24" s="13">
        <f>VLOOKUP(F24,'[1]HAWKINS COOKER'!$D$4:$F$150,3,FALSE)</f>
        <v>53</v>
      </c>
      <c r="I24" s="13">
        <f>G24*H24*20%</f>
        <v>21.200000000000003</v>
      </c>
      <c r="J24" s="13">
        <f>G24*1</f>
        <v>2</v>
      </c>
      <c r="K24" s="13">
        <v>35</v>
      </c>
      <c r="L24" s="13">
        <v>150</v>
      </c>
      <c r="M24" s="21">
        <f>G24*H24+I24+J24+K24+L24</f>
        <v>314.2</v>
      </c>
      <c r="N24" s="14" t="s">
        <v>19</v>
      </c>
    </row>
    <row r="25" spans="1:14" s="2" customFormat="1" ht="15" customHeight="1">
      <c r="A25" s="20">
        <f t="shared" si="0"/>
        <v>21</v>
      </c>
      <c r="B25" s="12" t="s">
        <v>101</v>
      </c>
      <c r="C25" s="12" t="s">
        <v>102</v>
      </c>
      <c r="D25" s="12" t="s">
        <v>103</v>
      </c>
      <c r="E25" s="25" t="s">
        <v>20</v>
      </c>
      <c r="F25" s="12" t="s">
        <v>25</v>
      </c>
      <c r="G25" s="12">
        <v>6</v>
      </c>
      <c r="H25" s="13">
        <f>VLOOKUP(F25,'[1]HAWKINS COOKER'!$D$4:$F$150,3,FALSE)</f>
        <v>85</v>
      </c>
      <c r="I25" s="13">
        <f>G25*H25*20%</f>
        <v>102</v>
      </c>
      <c r="J25" s="13">
        <f>G25*1</f>
        <v>6</v>
      </c>
      <c r="K25" s="13">
        <v>35</v>
      </c>
      <c r="L25" s="13">
        <v>150</v>
      </c>
      <c r="M25" s="21">
        <f>G25*H25+I25+J25+K25+L25</f>
        <v>803</v>
      </c>
      <c r="N25" s="14" t="s">
        <v>26</v>
      </c>
    </row>
    <row r="26" spans="1:14" s="2" customFormat="1" ht="15" customHeight="1">
      <c r="A26" s="20">
        <f t="shared" si="0"/>
        <v>22</v>
      </c>
      <c r="B26" s="12" t="s">
        <v>104</v>
      </c>
      <c r="C26" s="12" t="s">
        <v>105</v>
      </c>
      <c r="D26" s="12" t="s">
        <v>106</v>
      </c>
      <c r="E26" s="25" t="s">
        <v>20</v>
      </c>
      <c r="F26" s="12" t="s">
        <v>107</v>
      </c>
      <c r="G26" s="12">
        <v>10</v>
      </c>
      <c r="H26" s="13">
        <f>VLOOKUP(F26,'[1]HAWKINS COOKER'!$D$4:$F$150,3,FALSE)</f>
        <v>85</v>
      </c>
      <c r="I26" s="13">
        <f>G26*H26*20%</f>
        <v>170</v>
      </c>
      <c r="J26" s="13">
        <f>G26*1</f>
        <v>10</v>
      </c>
      <c r="K26" s="13">
        <v>35</v>
      </c>
      <c r="L26" s="13">
        <v>150</v>
      </c>
      <c r="M26" s="21">
        <f>G26*H26+I26+J26+K26+L26</f>
        <v>1215</v>
      </c>
      <c r="N26" s="14" t="s">
        <v>108</v>
      </c>
    </row>
    <row r="27" spans="1:14" s="2" customFormat="1" ht="15" customHeight="1">
      <c r="A27" s="20">
        <f t="shared" si="0"/>
        <v>23</v>
      </c>
      <c r="B27" s="12" t="s">
        <v>109</v>
      </c>
      <c r="C27" s="12" t="s">
        <v>110</v>
      </c>
      <c r="D27" s="12" t="s">
        <v>111</v>
      </c>
      <c r="E27" s="25" t="s">
        <v>20</v>
      </c>
      <c r="F27" s="12" t="s">
        <v>51</v>
      </c>
      <c r="G27" s="12">
        <v>1</v>
      </c>
      <c r="H27" s="13">
        <f>VLOOKUP(F27,'[1]HAWKINS COOKER'!$D$4:$F$150,3,FALSE)</f>
        <v>45</v>
      </c>
      <c r="I27" s="13">
        <f>G27*H27*20%</f>
        <v>9</v>
      </c>
      <c r="J27" s="13">
        <f>G27*1</f>
        <v>1</v>
      </c>
      <c r="K27" s="13">
        <v>35</v>
      </c>
      <c r="L27" s="13">
        <v>150</v>
      </c>
      <c r="M27" s="21">
        <f>G27*H27+I27+J27+K27+L27</f>
        <v>240</v>
      </c>
      <c r="N27" s="15" t="s">
        <v>52</v>
      </c>
    </row>
    <row r="28" spans="1:14" s="2" customFormat="1" ht="15" customHeight="1">
      <c r="A28" s="20">
        <f t="shared" si="0"/>
        <v>24</v>
      </c>
      <c r="B28" s="12" t="s">
        <v>109</v>
      </c>
      <c r="C28" s="12" t="s">
        <v>112</v>
      </c>
      <c r="D28" s="12" t="s">
        <v>113</v>
      </c>
      <c r="E28" s="25" t="s">
        <v>20</v>
      </c>
      <c r="F28" s="12" t="s">
        <v>14</v>
      </c>
      <c r="G28" s="12">
        <v>2</v>
      </c>
      <c r="H28" s="13">
        <f>VLOOKUP(F28,'[1]HAWKINS COOKER'!$D$4:$F$150,3,FALSE)</f>
        <v>53</v>
      </c>
      <c r="I28" s="13">
        <f>G28*H28*20%</f>
        <v>21.200000000000003</v>
      </c>
      <c r="J28" s="13">
        <f>G28*1</f>
        <v>2</v>
      </c>
      <c r="K28" s="13">
        <v>35</v>
      </c>
      <c r="L28" s="13">
        <v>150</v>
      </c>
      <c r="M28" s="21">
        <f>G28*H28+I28+J28+K28+L28</f>
        <v>314.2</v>
      </c>
      <c r="N28" s="14" t="s">
        <v>19</v>
      </c>
    </row>
    <row r="29" spans="1:14" s="2" customFormat="1" ht="15" customHeight="1">
      <c r="A29" s="20">
        <f t="shared" si="0"/>
        <v>25</v>
      </c>
      <c r="B29" s="12" t="s">
        <v>109</v>
      </c>
      <c r="C29" s="12" t="s">
        <v>114</v>
      </c>
      <c r="D29" s="12" t="s">
        <v>115</v>
      </c>
      <c r="E29" s="25" t="s">
        <v>20</v>
      </c>
      <c r="F29" s="12" t="s">
        <v>116</v>
      </c>
      <c r="G29" s="12">
        <v>4</v>
      </c>
      <c r="H29" s="13">
        <f>VLOOKUP(F29,'[1]HAWKINS COOKER'!$D$4:$F$150,3,FALSE)</f>
        <v>55</v>
      </c>
      <c r="I29" s="13">
        <f>G29*H29*20%</f>
        <v>44</v>
      </c>
      <c r="J29" s="13">
        <f>G29*1</f>
        <v>4</v>
      </c>
      <c r="K29" s="13">
        <v>35</v>
      </c>
      <c r="L29" s="13">
        <v>150</v>
      </c>
      <c r="M29" s="21">
        <f>G29*H29+I29+J29+K29+L29</f>
        <v>453</v>
      </c>
      <c r="N29" s="14" t="s">
        <v>117</v>
      </c>
    </row>
    <row r="30" spans="1:14" s="2" customFormat="1" ht="15" customHeight="1">
      <c r="A30" s="20">
        <f t="shared" si="0"/>
        <v>26</v>
      </c>
      <c r="B30" s="12" t="s">
        <v>109</v>
      </c>
      <c r="C30" s="12" t="s">
        <v>118</v>
      </c>
      <c r="D30" s="12" t="s">
        <v>119</v>
      </c>
      <c r="E30" s="25" t="s">
        <v>20</v>
      </c>
      <c r="F30" s="12" t="s">
        <v>25</v>
      </c>
      <c r="G30" s="12">
        <v>1</v>
      </c>
      <c r="H30" s="13">
        <f>VLOOKUP(F30,'[1]HAWKINS COOKER'!$D$4:$F$150,3,FALSE)</f>
        <v>85</v>
      </c>
      <c r="I30" s="13">
        <f>G30*H30*20%</f>
        <v>17</v>
      </c>
      <c r="J30" s="13">
        <f>G30*1</f>
        <v>1</v>
      </c>
      <c r="K30" s="13">
        <v>35</v>
      </c>
      <c r="L30" s="13">
        <v>150</v>
      </c>
      <c r="M30" s="21">
        <f>G30*H30+I30+J30+K30+L30</f>
        <v>288</v>
      </c>
      <c r="N30" s="14" t="s">
        <v>26</v>
      </c>
    </row>
    <row r="31" spans="1:14" s="2" customFormat="1" ht="15" customHeight="1">
      <c r="A31" s="20">
        <f t="shared" si="0"/>
        <v>27</v>
      </c>
      <c r="B31" s="12" t="s">
        <v>120</v>
      </c>
      <c r="C31" s="12" t="s">
        <v>121</v>
      </c>
      <c r="D31" s="12" t="s">
        <v>122</v>
      </c>
      <c r="E31" s="25" t="s">
        <v>20</v>
      </c>
      <c r="F31" s="12" t="s">
        <v>51</v>
      </c>
      <c r="G31" s="12">
        <v>2</v>
      </c>
      <c r="H31" s="13">
        <f>VLOOKUP(F31,'[1]HAWKINS COOKER'!$D$4:$F$150,3,FALSE)</f>
        <v>45</v>
      </c>
      <c r="I31" s="13">
        <f>G31*H31*20%</f>
        <v>18</v>
      </c>
      <c r="J31" s="13">
        <f>G31*1</f>
        <v>2</v>
      </c>
      <c r="K31" s="13">
        <v>35</v>
      </c>
      <c r="L31" s="13">
        <v>150</v>
      </c>
      <c r="M31" s="21">
        <f>G31*H31+I31+J31+K31+L31</f>
        <v>295</v>
      </c>
      <c r="N31" s="15" t="s">
        <v>52</v>
      </c>
    </row>
    <row r="32" spans="1:14" s="2" customFormat="1" ht="15" customHeight="1">
      <c r="A32" s="20">
        <f t="shared" si="0"/>
        <v>28</v>
      </c>
      <c r="B32" s="12" t="s">
        <v>123</v>
      </c>
      <c r="C32" s="12" t="s">
        <v>131</v>
      </c>
      <c r="D32" s="12" t="s">
        <v>132</v>
      </c>
      <c r="E32" s="25" t="s">
        <v>20</v>
      </c>
      <c r="F32" s="12" t="s">
        <v>133</v>
      </c>
      <c r="G32" s="12">
        <v>2</v>
      </c>
      <c r="H32" s="13">
        <f>VLOOKUP(F32,'[1]HAWKINS COOKER'!$D$4:$F$150,3,FALSE)</f>
        <v>80</v>
      </c>
      <c r="I32" s="13">
        <f>G32*H32*20%</f>
        <v>32</v>
      </c>
      <c r="J32" s="13">
        <f>G32*1</f>
        <v>2</v>
      </c>
      <c r="K32" s="13">
        <v>35</v>
      </c>
      <c r="L32" s="13">
        <v>150</v>
      </c>
      <c r="M32" s="21">
        <f>G32*H32+I32+J32+K32+L32</f>
        <v>379</v>
      </c>
      <c r="N32" s="14" t="s">
        <v>134</v>
      </c>
    </row>
    <row r="33" spans="1:19" s="2" customFormat="1" ht="15" customHeight="1">
      <c r="A33" s="20">
        <f t="shared" si="0"/>
        <v>29</v>
      </c>
      <c r="B33" s="12" t="s">
        <v>135</v>
      </c>
      <c r="C33" s="12" t="s">
        <v>136</v>
      </c>
      <c r="D33" s="12" t="s">
        <v>137</v>
      </c>
      <c r="E33" s="25" t="s">
        <v>20</v>
      </c>
      <c r="F33" s="12" t="s">
        <v>16</v>
      </c>
      <c r="G33" s="12">
        <v>6</v>
      </c>
      <c r="H33" s="13">
        <f>VLOOKUP(F33,'[1]HAWKINS COOKER'!$D$4:$F$150,3,FALSE)</f>
        <v>90</v>
      </c>
      <c r="I33" s="13">
        <f>G33*H33*20%</f>
        <v>108</v>
      </c>
      <c r="J33" s="13">
        <f>G33*1</f>
        <v>6</v>
      </c>
      <c r="K33" s="13">
        <v>35</v>
      </c>
      <c r="L33" s="13">
        <v>150</v>
      </c>
      <c r="M33" s="21">
        <f>G33*H33+I33+J33+K33+L33</f>
        <v>839</v>
      </c>
      <c r="N33" s="14" t="s">
        <v>138</v>
      </c>
    </row>
    <row r="34" spans="1:19" s="2" customFormat="1" ht="15" customHeight="1">
      <c r="A34" s="20">
        <f t="shared" si="0"/>
        <v>30</v>
      </c>
      <c r="B34" s="12" t="s">
        <v>139</v>
      </c>
      <c r="C34" s="12" t="s">
        <v>140</v>
      </c>
      <c r="D34" s="12" t="s">
        <v>141</v>
      </c>
      <c r="E34" s="25" t="s">
        <v>20</v>
      </c>
      <c r="F34" s="12" t="s">
        <v>16</v>
      </c>
      <c r="G34" s="12">
        <v>1</v>
      </c>
      <c r="H34" s="13">
        <f>VLOOKUP(F34,'[1]HAWKINS COOKER'!$D$4:$F$150,3,FALSE)</f>
        <v>90</v>
      </c>
      <c r="I34" s="13">
        <f>G34*H34*20%</f>
        <v>18</v>
      </c>
      <c r="J34" s="13">
        <f>G34*1</f>
        <v>1</v>
      </c>
      <c r="K34" s="13">
        <v>35</v>
      </c>
      <c r="L34" s="13">
        <v>150</v>
      </c>
      <c r="M34" s="21">
        <f>G34*H34+I34+J34+K34+L34</f>
        <v>294</v>
      </c>
      <c r="N34" s="14" t="s">
        <v>138</v>
      </c>
    </row>
    <row r="35" spans="1:19" s="2" customFormat="1" ht="15" customHeight="1">
      <c r="A35" s="20">
        <f t="shared" si="0"/>
        <v>31</v>
      </c>
      <c r="B35" s="12" t="s">
        <v>139</v>
      </c>
      <c r="C35" s="12" t="s">
        <v>142</v>
      </c>
      <c r="D35" s="12" t="s">
        <v>143</v>
      </c>
      <c r="E35" s="25" t="s">
        <v>20</v>
      </c>
      <c r="F35" s="12" t="s">
        <v>144</v>
      </c>
      <c r="G35" s="12">
        <v>1</v>
      </c>
      <c r="H35" s="13">
        <f>VLOOKUP(F35,'[1]HAWKINS COOKER'!$D$4:$F$150,3,FALSE)</f>
        <v>45</v>
      </c>
      <c r="I35" s="13">
        <f>G35*H35*20%</f>
        <v>9</v>
      </c>
      <c r="J35" s="13">
        <f>G35*1</f>
        <v>1</v>
      </c>
      <c r="K35" s="13">
        <v>35</v>
      </c>
      <c r="L35" s="13">
        <v>150</v>
      </c>
      <c r="M35" s="21">
        <f>G35*H35+I35+J35+K35+L35</f>
        <v>240</v>
      </c>
      <c r="N35" s="14" t="s">
        <v>145</v>
      </c>
    </row>
    <row r="36" spans="1:19" s="2" customFormat="1" ht="15" customHeight="1">
      <c r="A36" s="49" t="s">
        <v>147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  <c r="M36" s="29">
        <f>ROUND(SUM(M5:M35),0)</f>
        <v>15528</v>
      </c>
      <c r="N36" s="24"/>
    </row>
    <row r="37" spans="1:19" s="2" customFormat="1" ht="15" customHeight="1" thickBot="1">
      <c r="A37" s="30"/>
      <c r="B37" s="31"/>
      <c r="C37" s="31"/>
      <c r="D37" s="31"/>
      <c r="E37" s="31"/>
      <c r="F37" s="31"/>
      <c r="G37" s="23">
        <f>SUM(G5:G35)</f>
        <v>125</v>
      </c>
      <c r="H37" s="32"/>
      <c r="I37" s="32"/>
      <c r="J37" s="32"/>
      <c r="K37" s="32"/>
      <c r="L37" s="32"/>
      <c r="M37" s="33"/>
      <c r="N37"/>
      <c r="P37" s="22"/>
      <c r="Q37" s="27"/>
      <c r="S37" s="26"/>
    </row>
    <row r="38" spans="1:19" s="2" customFormat="1" ht="31.5" customHeight="1" thickBot="1">
      <c r="A38" s="34" t="s">
        <v>30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/>
      <c r="N38" s="5"/>
    </row>
    <row r="39" spans="1:19" s="2" customFormat="1" ht="30.75" customHeight="1" thickBot="1">
      <c r="A39" s="37" t="s">
        <v>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</row>
  </sheetData>
  <sortState ref="B4:N119">
    <sortCondition ref="B4:B119"/>
    <sortCondition ref="C4:C119"/>
  </sortState>
  <mergeCells count="7">
    <mergeCell ref="A38:M38"/>
    <mergeCell ref="A39:M39"/>
    <mergeCell ref="H2:M2"/>
    <mergeCell ref="H3:M3"/>
    <mergeCell ref="A2:G2"/>
    <mergeCell ref="A3:G3"/>
    <mergeCell ref="A36:L36"/>
  </mergeCells>
  <conditionalFormatting sqref="C40:C1048576 C2:C4">
    <cfRule type="duplicateValues" dxfId="0" priority="16"/>
  </conditionalFormatting>
  <pageMargins left="0.31496062992125984" right="0.11811023622047245" top="0.47244094488188981" bottom="0.59055118110236227" header="0.23622047244094491" footer="0.27559055118110237"/>
  <pageSetup paperSize="9"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20">
        <f>Invoice!A31+1</f>
        <v>28</v>
      </c>
      <c r="C3" s="12" t="s">
        <v>123</v>
      </c>
      <c r="D3" s="12" t="s">
        <v>124</v>
      </c>
      <c r="E3" s="12" t="s">
        <v>125</v>
      </c>
      <c r="F3" s="25" t="s">
        <v>20</v>
      </c>
      <c r="G3" s="12" t="s">
        <v>126</v>
      </c>
      <c r="H3" s="12">
        <v>20</v>
      </c>
      <c r="I3" s="13">
        <f>VLOOKUP(G3,'[1]HAWKINS COOKER'!$D$4:$F$150,3,FALSE)</f>
        <v>44</v>
      </c>
      <c r="J3" s="13">
        <f>H3*I3*20%</f>
        <v>176</v>
      </c>
      <c r="K3" s="13">
        <f>H3*1</f>
        <v>20</v>
      </c>
      <c r="L3" s="13">
        <v>35</v>
      </c>
      <c r="M3" s="13">
        <v>200</v>
      </c>
      <c r="N3" s="21">
        <f>H3*I3+J3+K3+L3+M3</f>
        <v>1311</v>
      </c>
      <c r="O3" s="14" t="s">
        <v>127</v>
      </c>
      <c r="Q3" t="s">
        <v>146</v>
      </c>
    </row>
    <row r="4" spans="2:17">
      <c r="B4" s="20">
        <f>B3+1</f>
        <v>29</v>
      </c>
      <c r="C4" s="12" t="s">
        <v>123</v>
      </c>
      <c r="D4" s="12" t="s">
        <v>128</v>
      </c>
      <c r="E4" s="12" t="s">
        <v>86</v>
      </c>
      <c r="F4" s="25" t="s">
        <v>20</v>
      </c>
      <c r="G4" s="12" t="s">
        <v>129</v>
      </c>
      <c r="H4" s="12">
        <v>1</v>
      </c>
      <c r="I4" s="13">
        <f>VLOOKUP(G4,'[1]HAWKINS COOKER'!$D$4:$F$150,3,FALSE)</f>
        <v>85</v>
      </c>
      <c r="J4" s="13">
        <f>H4*I4*20%</f>
        <v>17</v>
      </c>
      <c r="K4" s="13">
        <f>H4*1</f>
        <v>1</v>
      </c>
      <c r="L4" s="13">
        <v>35</v>
      </c>
      <c r="M4" s="13">
        <v>150</v>
      </c>
      <c r="N4" s="21">
        <f>H4*I4+J4+K4+L4+M4</f>
        <v>288</v>
      </c>
      <c r="O4" s="14" t="s">
        <v>130</v>
      </c>
      <c r="Q4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2025-06-17T08:09:32Z</cp:lastPrinted>
  <dcterms:created xsi:type="dcterms:W3CDTF">2023-03-14T14:10:32Z</dcterms:created>
  <dcterms:modified xsi:type="dcterms:W3CDTF">2025-06-20T10:36:54Z</dcterms:modified>
</cp:coreProperties>
</file>