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Invoice!$A$4:$N$34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30" i="1" l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M5" i="1" l="1"/>
  <c r="M7" i="1"/>
  <c r="M9" i="1"/>
  <c r="M11" i="1"/>
  <c r="M13" i="1"/>
  <c r="M15" i="1"/>
  <c r="M17" i="1"/>
  <c r="M19" i="1"/>
  <c r="M21" i="1"/>
  <c r="M23" i="1"/>
  <c r="M25" i="1"/>
  <c r="M27" i="1"/>
  <c r="M29" i="1"/>
  <c r="M6" i="1"/>
  <c r="M8" i="1"/>
  <c r="M10" i="1"/>
  <c r="M12" i="1"/>
  <c r="M14" i="1"/>
  <c r="M16" i="1"/>
  <c r="M18" i="1"/>
  <c r="M20" i="1"/>
  <c r="M22" i="1"/>
  <c r="M24" i="1"/>
  <c r="M26" i="1"/>
  <c r="M28" i="1"/>
  <c r="M30" i="1"/>
  <c r="G32" i="1"/>
  <c r="K4" i="2" l="1"/>
  <c r="I4" i="2"/>
  <c r="K3" i="2"/>
  <c r="I3" i="2"/>
  <c r="M31" i="1" l="1"/>
  <c r="J3" i="2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<sst xmlns="http://schemas.openxmlformats.org/spreadsheetml/2006/main" count="190" uniqueCount="121">
  <si>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</si>
  <si>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</si>
  <si>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</si>
  <si>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</si>
  <si>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</si>
  <si>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</si>
  <si>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</si>
  <si>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</si>
  <si>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</si>
  <si>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</si>
  <si>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</si>
  <si>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</si>
  <si>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</si>
  <si>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</si>
  <si>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</si>
  <si>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</si>
  <si>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</si>
  <si>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</si>
  <si>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</si>
  <si>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</si>
  <si>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</si>
  <si>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</si>
  <si>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</si>
  <si>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</si>
  <si>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</si>
  <si>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</si>
  <si>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</si>
  <si>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</si>
  <si>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</si>
  <si>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2023 year lr copy wrong entry</t>
  </si>
  <si>
    <t>BAISINGA</t>
  </si>
  <si>
    <t>BARSHA ALLUMINIUM AND STEELS</t>
  </si>
  <si>
    <t>BALIGUDA</t>
  </si>
  <si>
    <t>NAYAK ENTERPRISERS</t>
  </si>
  <si>
    <t>JAGANNATH ELECTRONICS</t>
  </si>
  <si>
    <t>Kindly, verify &amp; confirm within 7 days, else GST will be filed by 20th SEPTEMBER, 2025.
GST to be paid by Consignor under Reverse Charge Mechanism(RCM) as per GST.</t>
  </si>
  <si>
    <t>05/8/2025</t>
  </si>
  <si>
    <t>PL/BH/02864</t>
  </si>
  <si>
    <t>1689</t>
  </si>
  <si>
    <t>14/8/2025</t>
  </si>
  <si>
    <t>PL/BH/03048</t>
  </si>
  <si>
    <t>1819</t>
  </si>
  <si>
    <t>JASIPUR</t>
  </si>
  <si>
    <t>SUBHADRA TRADERS</t>
  </si>
  <si>
    <t>PL/BH/03049</t>
  </si>
  <si>
    <t>251818</t>
  </si>
  <si>
    <t>16/8/2025</t>
  </si>
  <si>
    <t>PL/BH/03090</t>
  </si>
  <si>
    <t>1866</t>
  </si>
  <si>
    <t>PL/BH/03099</t>
  </si>
  <si>
    <t>1834</t>
  </si>
  <si>
    <t>ADASPUR</t>
  </si>
  <si>
    <t>HI MARK ELECTROWIRE</t>
  </si>
  <si>
    <t>18/8/2025</t>
  </si>
  <si>
    <t>PL/BH/03124</t>
  </si>
  <si>
    <t>1891</t>
  </si>
  <si>
    <t>19/8/2025</t>
  </si>
  <si>
    <t>PL/BH/03149</t>
  </si>
  <si>
    <t>1907</t>
  </si>
  <si>
    <t>SONEPUR</t>
  </si>
  <si>
    <t>SHREYASHREE STEEL HOME</t>
  </si>
  <si>
    <t>20/8/2025</t>
  </si>
  <si>
    <t>PL/BH/03176</t>
  </si>
  <si>
    <t>1920</t>
  </si>
  <si>
    <t>21/8/2025</t>
  </si>
  <si>
    <t>PL/BH/03208</t>
  </si>
  <si>
    <t>1941</t>
  </si>
  <si>
    <t>PL/BH/03209</t>
  </si>
  <si>
    <t>1943</t>
  </si>
  <si>
    <t>22/8/2025</t>
  </si>
  <si>
    <t>PL/BH/03220</t>
  </si>
  <si>
    <t>1990</t>
  </si>
  <si>
    <t>JALESWAR</t>
  </si>
  <si>
    <t>PL/BH/03229</t>
  </si>
  <si>
    <t>252020</t>
  </si>
  <si>
    <t>PL/BH/03230</t>
  </si>
  <si>
    <t>252047</t>
  </si>
  <si>
    <t>DAMANJODI</t>
  </si>
  <si>
    <t>KANHA ENTERPRISES</t>
  </si>
  <si>
    <t>25/8/2025</t>
  </si>
  <si>
    <t>PL/BH/03250</t>
  </si>
  <si>
    <t>2096</t>
  </si>
  <si>
    <t>PL/BH/03251</t>
  </si>
  <si>
    <t>2085</t>
  </si>
  <si>
    <t>26/8/2025</t>
  </si>
  <si>
    <t>PL/BH/03282</t>
  </si>
  <si>
    <t>2126/2127</t>
  </si>
  <si>
    <t>29/8/2025</t>
  </si>
  <si>
    <t>PL/BH/03338</t>
  </si>
  <si>
    <t>2183</t>
  </si>
  <si>
    <t>PL/BH/03339</t>
  </si>
  <si>
    <t>2225</t>
  </si>
  <si>
    <t>UDALA</t>
  </si>
  <si>
    <t>CHAKADOLA ELECTRONICS</t>
  </si>
  <si>
    <t>PL/BH/03340</t>
  </si>
  <si>
    <t>2181</t>
  </si>
  <si>
    <t>NEELAKANTHA AGENCY</t>
  </si>
  <si>
    <t>30/8/2025</t>
  </si>
  <si>
    <t>PL/BH/03353</t>
  </si>
  <si>
    <t>2240</t>
  </si>
  <si>
    <t>31/8/2025</t>
  </si>
  <si>
    <t>BH/155</t>
  </si>
  <si>
    <t>252300</t>
  </si>
  <si>
    <t>BH/156</t>
  </si>
  <si>
    <t>252301</t>
  </si>
  <si>
    <t>G UDAYAGIRI</t>
  </si>
  <si>
    <t>PRADEEP ENTERPRISES</t>
  </si>
  <si>
    <t>BH/157</t>
  </si>
  <si>
    <t>252302</t>
  </si>
  <si>
    <t>TIHIDI</t>
  </si>
  <si>
    <t>ANAND SAHOO</t>
  </si>
  <si>
    <t>BH/158</t>
  </si>
  <si>
    <t>BH/159</t>
  </si>
  <si>
    <t>252305</t>
  </si>
  <si>
    <t>BH/160</t>
  </si>
  <si>
    <t>252306</t>
  </si>
  <si>
    <t>SIMILIGUDA</t>
  </si>
  <si>
    <t>JYOTI ENTERPRISERS</t>
  </si>
  <si>
    <t>252303/
2304</t>
  </si>
  <si>
    <t>(RUPEES ELEVEN THOUSAND FOUR HUNDRED EIGHT ONLY)</t>
  </si>
  <si>
    <t>Bill Date:  31/08/2025
Bill No : 14026
Total Amount: 11408.00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</si>
</sst>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2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right" vertical="center" wrapText="1"/>
    </xf>
    <xf numFmtId="0" fontId="0" fillId="0" borderId="2" xfId="0" applyNumberFormat="1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right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4" fontId="0" fillId="2" borderId="0" xfId="0" applyNumberFormat="1" applyFont="1" applyFill="1" applyAlignment="1">
      <alignment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7</xdr:col>
      <xdr:colOff>9525</xdr:colOff>
      <xdr:row>1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PRV/ RATE/CASE</v>
          </cell>
          <cell r="F3" t="str">
            <v>NEW/ RATE/CASE</v>
          </cell>
        </row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  <row r="146">
          <cell r="D146" t="str">
            <v>TIHIDI</v>
          </cell>
          <cell r="F146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P14" sqref="P14"/>
    </sheetView>
  </sheetViews>
  <sheetFormatPr defaultRowHeight="15"/>
  <cols>
    <col min="1" max="1" width="4.28515625" style="3" customWidth="1"/>
    <col min="2" max="2" width="10.140625" style="1" customWidth="1"/>
    <col min="3" max="3" width="12.5703125" style="1" customWidth="1"/>
    <col min="4" max="4" width="11.855468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6.85546875" style="4" customWidth="1"/>
    <col min="9" max="9" width="6.5703125" style="4" bestFit="1" customWidth="1"/>
    <col min="10" max="10" width="6.42578125" style="4" customWidth="1"/>
    <col min="11" max="11" width="7.5703125" style="4" customWidth="1"/>
    <col min="12" max="12" width="7.7109375" style="4" customWidth="1"/>
    <col min="13" max="13" width="8.7109375" style="4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50"/>
      <c r="B2" s="51"/>
      <c r="C2" s="51"/>
      <c r="D2" s="51"/>
      <c r="E2" s="51"/>
      <c r="F2" s="51"/>
      <c r="G2" s="52"/>
      <c r="H2" s="44" t="s">
        <v>15</v>
      </c>
      <c r="I2" s="45"/>
      <c r="J2" s="45"/>
      <c r="K2" s="45"/>
      <c r="L2" s="45"/>
      <c r="M2" s="46"/>
    </row>
    <row r="3" spans="1:14" ht="92.25" customHeight="1" thickBot="1">
      <c r="A3" s="41" t="s">
        <v>17</v>
      </c>
      <c r="B3" s="42"/>
      <c r="C3" s="42"/>
      <c r="D3" s="42"/>
      <c r="E3" s="42"/>
      <c r="F3" s="42"/>
      <c r="G3" s="43"/>
      <c r="H3" s="47" t="s">
        <v>120</v>
      </c>
      <c r="I3" s="48"/>
      <c r="J3" s="48"/>
      <c r="K3" s="48"/>
      <c r="L3" s="48"/>
      <c r="M3" s="49"/>
      <c r="N3" s="4"/>
    </row>
    <row r="4" spans="1:14" s="2" customFormat="1" ht="15" customHeight="1" thickBot="1">
      <c r="A4" s="26" t="s">
        <v>7</v>
      </c>
      <c r="B4" s="27" t="s">
        <v>5</v>
      </c>
      <c r="C4" s="27" t="s">
        <v>12</v>
      </c>
      <c r="D4" s="28" t="s">
        <v>13</v>
      </c>
      <c r="E4" s="27" t="s">
        <v>4</v>
      </c>
      <c r="F4" s="27" t="s">
        <v>6</v>
      </c>
      <c r="G4" s="27" t="s">
        <v>1</v>
      </c>
      <c r="H4" s="29" t="s">
        <v>2</v>
      </c>
      <c r="I4" s="29" t="s">
        <v>8</v>
      </c>
      <c r="J4" s="29" t="s">
        <v>3</v>
      </c>
      <c r="K4" s="29" t="s">
        <v>10</v>
      </c>
      <c r="L4" s="29" t="s">
        <v>9</v>
      </c>
      <c r="M4" s="30" t="s">
        <v>11</v>
      </c>
      <c r="N4" s="6" t="s">
        <v>16</v>
      </c>
    </row>
    <row r="5" spans="1:14" s="2" customFormat="1" ht="15" customHeight="1">
      <c r="A5" s="18">
        <v>1</v>
      </c>
      <c r="B5" s="19" t="s">
        <v>36</v>
      </c>
      <c r="C5" s="19" t="s">
        <v>37</v>
      </c>
      <c r="D5" s="19" t="s">
        <v>38</v>
      </c>
      <c r="E5" s="19" t="s">
        <v>19</v>
      </c>
      <c r="F5" s="19" t="s">
        <v>30</v>
      </c>
      <c r="G5" s="19">
        <v>1</v>
      </c>
      <c r="H5" s="22">
        <f>VLOOKUP(F5,'[1]HAWKINS COOKER'!$D$3:$F$156,3,FALSE)</f>
        <v>85</v>
      </c>
      <c r="I5" s="22">
        <f>G5*H5*20%</f>
        <v>17</v>
      </c>
      <c r="J5" s="22">
        <f>G5*1</f>
        <v>1</v>
      </c>
      <c r="K5" s="22">
        <v>35</v>
      </c>
      <c r="L5" s="22">
        <v>150</v>
      </c>
      <c r="M5" s="23">
        <f>G5*H5+I5+J5+K5+L5</f>
        <v>288</v>
      </c>
      <c r="N5" s="9" t="s">
        <v>31</v>
      </c>
    </row>
    <row r="6" spans="1:14" s="2" customFormat="1" ht="15" customHeight="1">
      <c r="A6" s="10">
        <v>2</v>
      </c>
      <c r="B6" s="7" t="s">
        <v>39</v>
      </c>
      <c r="C6" s="7" t="s">
        <v>40</v>
      </c>
      <c r="D6" s="7" t="s">
        <v>41</v>
      </c>
      <c r="E6" s="7" t="s">
        <v>19</v>
      </c>
      <c r="F6" s="7" t="s">
        <v>42</v>
      </c>
      <c r="G6" s="7">
        <v>4</v>
      </c>
      <c r="H6" s="8">
        <f>VLOOKUP(F6,'[1]HAWKINS COOKER'!$D$3:$F$156,3,FALSE)</f>
        <v>95</v>
      </c>
      <c r="I6" s="8">
        <f t="shared" ref="I6:I30" si="0">G6*H6*20%</f>
        <v>76</v>
      </c>
      <c r="J6" s="8">
        <f t="shared" ref="J6:J30" si="1">G6*1</f>
        <v>4</v>
      </c>
      <c r="K6" s="8">
        <v>35</v>
      </c>
      <c r="L6" s="8">
        <v>150</v>
      </c>
      <c r="M6" s="11">
        <f t="shared" ref="M6:M30" si="2">G6*H6+I6+J6+K6+L6</f>
        <v>645</v>
      </c>
      <c r="N6" s="9" t="s">
        <v>43</v>
      </c>
    </row>
    <row r="7" spans="1:14" s="2" customFormat="1" ht="15" customHeight="1">
      <c r="A7" s="10">
        <v>3</v>
      </c>
      <c r="B7" s="7" t="s">
        <v>39</v>
      </c>
      <c r="C7" s="7" t="s">
        <v>44</v>
      </c>
      <c r="D7" s="7" t="s">
        <v>45</v>
      </c>
      <c r="E7" s="7" t="s">
        <v>19</v>
      </c>
      <c r="F7" s="7" t="s">
        <v>14</v>
      </c>
      <c r="G7" s="7">
        <v>3</v>
      </c>
      <c r="H7" s="8">
        <f>VLOOKUP(F7,'[1]HAWKINS COOKER'!$D$3:$F$156,3,FALSE)</f>
        <v>53</v>
      </c>
      <c r="I7" s="8">
        <f t="shared" si="0"/>
        <v>31.8</v>
      </c>
      <c r="J7" s="8">
        <f t="shared" si="1"/>
        <v>3</v>
      </c>
      <c r="K7" s="8">
        <v>35</v>
      </c>
      <c r="L7" s="8">
        <v>150</v>
      </c>
      <c r="M7" s="11">
        <f t="shared" si="2"/>
        <v>378.8</v>
      </c>
      <c r="N7" s="9" t="s">
        <v>18</v>
      </c>
    </row>
    <row r="8" spans="1:14" s="2" customFormat="1" ht="15" customHeight="1">
      <c r="A8" s="10">
        <v>4</v>
      </c>
      <c r="B8" s="7" t="s">
        <v>46</v>
      </c>
      <c r="C8" s="7" t="s">
        <v>47</v>
      </c>
      <c r="D8" s="7" t="s">
        <v>48</v>
      </c>
      <c r="E8" s="7" t="s">
        <v>19</v>
      </c>
      <c r="F8" s="7" t="s">
        <v>14</v>
      </c>
      <c r="G8" s="7">
        <v>3</v>
      </c>
      <c r="H8" s="8">
        <f>VLOOKUP(F8,'[1]HAWKINS COOKER'!$D$3:$F$156,3,FALSE)</f>
        <v>53</v>
      </c>
      <c r="I8" s="8">
        <f t="shared" si="0"/>
        <v>31.8</v>
      </c>
      <c r="J8" s="8">
        <f t="shared" si="1"/>
        <v>3</v>
      </c>
      <c r="K8" s="8">
        <v>35</v>
      </c>
      <c r="L8" s="8">
        <v>150</v>
      </c>
      <c r="M8" s="11">
        <f t="shared" si="2"/>
        <v>378.8</v>
      </c>
      <c r="N8" s="9" t="s">
        <v>18</v>
      </c>
    </row>
    <row r="9" spans="1:14" s="2" customFormat="1" ht="15" customHeight="1">
      <c r="A9" s="10">
        <v>5</v>
      </c>
      <c r="B9" s="7" t="s">
        <v>46</v>
      </c>
      <c r="C9" s="7" t="s">
        <v>49</v>
      </c>
      <c r="D9" s="7" t="s">
        <v>50</v>
      </c>
      <c r="E9" s="7" t="s">
        <v>19</v>
      </c>
      <c r="F9" s="7" t="s">
        <v>51</v>
      </c>
      <c r="G9" s="7">
        <v>3</v>
      </c>
      <c r="H9" s="8">
        <f>VLOOKUP(F9,'[1]HAWKINS COOKER'!$D$3:$F$156,3,FALSE)</f>
        <v>86</v>
      </c>
      <c r="I9" s="8">
        <f t="shared" si="0"/>
        <v>51.6</v>
      </c>
      <c r="J9" s="8">
        <f t="shared" si="1"/>
        <v>3</v>
      </c>
      <c r="K9" s="8">
        <v>35</v>
      </c>
      <c r="L9" s="8">
        <v>150</v>
      </c>
      <c r="M9" s="11">
        <f t="shared" si="2"/>
        <v>497.6</v>
      </c>
      <c r="N9" s="9" t="s">
        <v>52</v>
      </c>
    </row>
    <row r="10" spans="1:14" s="2" customFormat="1" ht="15" customHeight="1">
      <c r="A10" s="10">
        <v>6</v>
      </c>
      <c r="B10" s="7" t="s">
        <v>53</v>
      </c>
      <c r="C10" s="7" t="s">
        <v>54</v>
      </c>
      <c r="D10" s="7" t="s">
        <v>55</v>
      </c>
      <c r="E10" s="7" t="s">
        <v>19</v>
      </c>
      <c r="F10" s="7" t="s">
        <v>42</v>
      </c>
      <c r="G10" s="7">
        <v>1</v>
      </c>
      <c r="H10" s="8">
        <f>VLOOKUP(F10,'[1]HAWKINS COOKER'!$D$3:$F$156,3,FALSE)</f>
        <v>95</v>
      </c>
      <c r="I10" s="8">
        <f t="shared" si="0"/>
        <v>19</v>
      </c>
      <c r="J10" s="8">
        <f t="shared" si="1"/>
        <v>1</v>
      </c>
      <c r="K10" s="8">
        <v>35</v>
      </c>
      <c r="L10" s="8">
        <v>150</v>
      </c>
      <c r="M10" s="11">
        <f t="shared" si="2"/>
        <v>300</v>
      </c>
      <c r="N10" s="9" t="s">
        <v>43</v>
      </c>
    </row>
    <row r="11" spans="1:14" s="2" customFormat="1" ht="15" customHeight="1">
      <c r="A11" s="10">
        <v>7</v>
      </c>
      <c r="B11" s="7" t="s">
        <v>56</v>
      </c>
      <c r="C11" s="7" t="s">
        <v>57</v>
      </c>
      <c r="D11" s="7" t="s">
        <v>58</v>
      </c>
      <c r="E11" s="7" t="s">
        <v>19</v>
      </c>
      <c r="F11" s="7" t="s">
        <v>59</v>
      </c>
      <c r="G11" s="7">
        <v>6</v>
      </c>
      <c r="H11" s="8">
        <f>VLOOKUP(F11,'[1]HAWKINS COOKER'!$D$3:$F$156,3,FALSE)</f>
        <v>70</v>
      </c>
      <c r="I11" s="8">
        <f t="shared" si="0"/>
        <v>84</v>
      </c>
      <c r="J11" s="8">
        <f t="shared" si="1"/>
        <v>6</v>
      </c>
      <c r="K11" s="8">
        <v>35</v>
      </c>
      <c r="L11" s="8">
        <v>150</v>
      </c>
      <c r="M11" s="11">
        <f t="shared" si="2"/>
        <v>695</v>
      </c>
      <c r="N11" s="9" t="s">
        <v>60</v>
      </c>
    </row>
    <row r="12" spans="1:14" s="2" customFormat="1" ht="15" customHeight="1">
      <c r="A12" s="10">
        <v>8</v>
      </c>
      <c r="B12" s="7" t="s">
        <v>61</v>
      </c>
      <c r="C12" s="7" t="s">
        <v>62</v>
      </c>
      <c r="D12" s="7" t="s">
        <v>63</v>
      </c>
      <c r="E12" s="7" t="s">
        <v>19</v>
      </c>
      <c r="F12" s="7" t="s">
        <v>32</v>
      </c>
      <c r="G12" s="7">
        <v>3</v>
      </c>
      <c r="H12" s="8">
        <f>VLOOKUP(F12,'[1]HAWKINS COOKER'!$D$3:$F$156,3,FALSE)</f>
        <v>90</v>
      </c>
      <c r="I12" s="8">
        <f t="shared" si="0"/>
        <v>54</v>
      </c>
      <c r="J12" s="8">
        <f t="shared" si="1"/>
        <v>3</v>
      </c>
      <c r="K12" s="8">
        <v>35</v>
      </c>
      <c r="L12" s="8">
        <v>150</v>
      </c>
      <c r="M12" s="11">
        <f t="shared" si="2"/>
        <v>512</v>
      </c>
      <c r="N12" s="9" t="s">
        <v>33</v>
      </c>
    </row>
    <row r="13" spans="1:14" s="2" customFormat="1" ht="15" customHeight="1">
      <c r="A13" s="10">
        <v>9</v>
      </c>
      <c r="B13" s="7" t="s">
        <v>64</v>
      </c>
      <c r="C13" s="7" t="s">
        <v>65</v>
      </c>
      <c r="D13" s="7" t="s">
        <v>66</v>
      </c>
      <c r="E13" s="7" t="s">
        <v>19</v>
      </c>
      <c r="F13" s="7" t="s">
        <v>59</v>
      </c>
      <c r="G13" s="7">
        <v>3</v>
      </c>
      <c r="H13" s="8">
        <f>VLOOKUP(F13,'[1]HAWKINS COOKER'!$D$3:$F$156,3,FALSE)</f>
        <v>70</v>
      </c>
      <c r="I13" s="8">
        <f t="shared" si="0"/>
        <v>42</v>
      </c>
      <c r="J13" s="8">
        <f t="shared" si="1"/>
        <v>3</v>
      </c>
      <c r="K13" s="8">
        <v>35</v>
      </c>
      <c r="L13" s="8">
        <v>150</v>
      </c>
      <c r="M13" s="11">
        <f t="shared" si="2"/>
        <v>440</v>
      </c>
      <c r="N13" s="9" t="s">
        <v>60</v>
      </c>
    </row>
    <row r="14" spans="1:14" s="2" customFormat="1" ht="15" customHeight="1">
      <c r="A14" s="10">
        <v>10</v>
      </c>
      <c r="B14" s="7" t="s">
        <v>64</v>
      </c>
      <c r="C14" s="7" t="s">
        <v>67</v>
      </c>
      <c r="D14" s="7" t="s">
        <v>68</v>
      </c>
      <c r="E14" s="7" t="s">
        <v>19</v>
      </c>
      <c r="F14" s="7" t="s">
        <v>14</v>
      </c>
      <c r="G14" s="7">
        <v>1</v>
      </c>
      <c r="H14" s="8">
        <f>VLOOKUP(F14,'[1]HAWKINS COOKER'!$D$3:$F$156,3,FALSE)</f>
        <v>53</v>
      </c>
      <c r="I14" s="8">
        <f t="shared" si="0"/>
        <v>10.600000000000001</v>
      </c>
      <c r="J14" s="8">
        <f t="shared" si="1"/>
        <v>1</v>
      </c>
      <c r="K14" s="8">
        <v>35</v>
      </c>
      <c r="L14" s="8">
        <v>150</v>
      </c>
      <c r="M14" s="11">
        <f t="shared" si="2"/>
        <v>249.6</v>
      </c>
      <c r="N14" s="9" t="s">
        <v>18</v>
      </c>
    </row>
    <row r="15" spans="1:14" s="2" customFormat="1" ht="15" customHeight="1">
      <c r="A15" s="10">
        <v>11</v>
      </c>
      <c r="B15" s="7" t="s">
        <v>69</v>
      </c>
      <c r="C15" s="7" t="s">
        <v>70</v>
      </c>
      <c r="D15" s="7" t="s">
        <v>71</v>
      </c>
      <c r="E15" s="7" t="s">
        <v>19</v>
      </c>
      <c r="F15" s="7" t="s">
        <v>72</v>
      </c>
      <c r="G15" s="7">
        <v>4</v>
      </c>
      <c r="H15" s="8">
        <f>VLOOKUP(F15,'[1]HAWKINS COOKER'!$D$3:$F$156,3,FALSE)</f>
        <v>85</v>
      </c>
      <c r="I15" s="8">
        <f t="shared" si="0"/>
        <v>68</v>
      </c>
      <c r="J15" s="8">
        <f t="shared" si="1"/>
        <v>4</v>
      </c>
      <c r="K15" s="8">
        <v>35</v>
      </c>
      <c r="L15" s="8">
        <v>150</v>
      </c>
      <c r="M15" s="11">
        <f t="shared" si="2"/>
        <v>597</v>
      </c>
      <c r="N15" s="9" t="s">
        <v>34</v>
      </c>
    </row>
    <row r="16" spans="1:14" s="2" customFormat="1" ht="15" customHeight="1">
      <c r="A16" s="10">
        <v>12</v>
      </c>
      <c r="B16" s="7" t="s">
        <v>69</v>
      </c>
      <c r="C16" s="7" t="s">
        <v>73</v>
      </c>
      <c r="D16" s="7" t="s">
        <v>74</v>
      </c>
      <c r="E16" s="7" t="s">
        <v>19</v>
      </c>
      <c r="F16" s="7" t="s">
        <v>14</v>
      </c>
      <c r="G16" s="7">
        <v>1</v>
      </c>
      <c r="H16" s="8">
        <f>VLOOKUP(F16,'[1]HAWKINS COOKER'!$D$3:$F$156,3,FALSE)</f>
        <v>53</v>
      </c>
      <c r="I16" s="8">
        <f t="shared" si="0"/>
        <v>10.600000000000001</v>
      </c>
      <c r="J16" s="8">
        <f t="shared" si="1"/>
        <v>1</v>
      </c>
      <c r="K16" s="8">
        <v>35</v>
      </c>
      <c r="L16" s="8">
        <v>150</v>
      </c>
      <c r="M16" s="11">
        <f t="shared" si="2"/>
        <v>249.6</v>
      </c>
      <c r="N16" s="9" t="s">
        <v>18</v>
      </c>
    </row>
    <row r="17" spans="1:14" s="2" customFormat="1" ht="15" customHeight="1">
      <c r="A17" s="10">
        <v>13</v>
      </c>
      <c r="B17" s="7" t="s">
        <v>69</v>
      </c>
      <c r="C17" s="7" t="s">
        <v>75</v>
      </c>
      <c r="D17" s="7" t="s">
        <v>76</v>
      </c>
      <c r="E17" s="7" t="s">
        <v>19</v>
      </c>
      <c r="F17" s="7" t="s">
        <v>77</v>
      </c>
      <c r="G17" s="7">
        <v>4</v>
      </c>
      <c r="H17" s="8">
        <f>VLOOKUP(F17,'[1]HAWKINS COOKER'!$D$3:$F$156,3,FALSE)</f>
        <v>95</v>
      </c>
      <c r="I17" s="8">
        <f t="shared" si="0"/>
        <v>76</v>
      </c>
      <c r="J17" s="8">
        <f t="shared" si="1"/>
        <v>4</v>
      </c>
      <c r="K17" s="8">
        <v>35</v>
      </c>
      <c r="L17" s="8">
        <v>150</v>
      </c>
      <c r="M17" s="11">
        <f t="shared" si="2"/>
        <v>645</v>
      </c>
      <c r="N17" s="9" t="s">
        <v>78</v>
      </c>
    </row>
    <row r="18" spans="1:14" s="2" customFormat="1" ht="15" customHeight="1">
      <c r="A18" s="10">
        <v>14</v>
      </c>
      <c r="B18" s="7" t="s">
        <v>79</v>
      </c>
      <c r="C18" s="7" t="s">
        <v>80</v>
      </c>
      <c r="D18" s="7" t="s">
        <v>81</v>
      </c>
      <c r="E18" s="7" t="s">
        <v>19</v>
      </c>
      <c r="F18" s="7" t="s">
        <v>14</v>
      </c>
      <c r="G18" s="7">
        <v>3</v>
      </c>
      <c r="H18" s="8">
        <f>VLOOKUP(F18,'[1]HAWKINS COOKER'!$D$3:$F$156,3,FALSE)</f>
        <v>53</v>
      </c>
      <c r="I18" s="8">
        <f t="shared" si="0"/>
        <v>31.8</v>
      </c>
      <c r="J18" s="8">
        <f t="shared" si="1"/>
        <v>3</v>
      </c>
      <c r="K18" s="8">
        <v>35</v>
      </c>
      <c r="L18" s="8">
        <v>150</v>
      </c>
      <c r="M18" s="11">
        <f t="shared" si="2"/>
        <v>378.8</v>
      </c>
      <c r="N18" s="9" t="s">
        <v>18</v>
      </c>
    </row>
    <row r="19" spans="1:14" s="2" customFormat="1" ht="15" customHeight="1">
      <c r="A19" s="10">
        <v>15</v>
      </c>
      <c r="B19" s="7" t="s">
        <v>79</v>
      </c>
      <c r="C19" s="7" t="s">
        <v>82</v>
      </c>
      <c r="D19" s="7" t="s">
        <v>83</v>
      </c>
      <c r="E19" s="7" t="s">
        <v>19</v>
      </c>
      <c r="F19" s="7" t="s">
        <v>59</v>
      </c>
      <c r="G19" s="7">
        <v>2</v>
      </c>
      <c r="H19" s="8">
        <f>VLOOKUP(F19,'[1]HAWKINS COOKER'!$D$3:$F$156,3,FALSE)</f>
        <v>70</v>
      </c>
      <c r="I19" s="8">
        <f t="shared" si="0"/>
        <v>28</v>
      </c>
      <c r="J19" s="8">
        <f t="shared" si="1"/>
        <v>2</v>
      </c>
      <c r="K19" s="8">
        <v>35</v>
      </c>
      <c r="L19" s="8">
        <v>150</v>
      </c>
      <c r="M19" s="11">
        <f t="shared" si="2"/>
        <v>355</v>
      </c>
      <c r="N19" s="9" t="s">
        <v>60</v>
      </c>
    </row>
    <row r="20" spans="1:14" s="2" customFormat="1" ht="15" customHeight="1">
      <c r="A20" s="10">
        <v>16</v>
      </c>
      <c r="B20" s="7" t="s">
        <v>84</v>
      </c>
      <c r="C20" s="7" t="s">
        <v>85</v>
      </c>
      <c r="D20" s="7" t="s">
        <v>86</v>
      </c>
      <c r="E20" s="7" t="s">
        <v>19</v>
      </c>
      <c r="F20" s="7" t="s">
        <v>14</v>
      </c>
      <c r="G20" s="7">
        <v>2</v>
      </c>
      <c r="H20" s="8">
        <f>VLOOKUP(F20,'[1]HAWKINS COOKER'!$D$3:$F$156,3,FALSE)</f>
        <v>53</v>
      </c>
      <c r="I20" s="8">
        <f t="shared" si="0"/>
        <v>21.200000000000003</v>
      </c>
      <c r="J20" s="8">
        <f t="shared" si="1"/>
        <v>2</v>
      </c>
      <c r="K20" s="8">
        <v>35</v>
      </c>
      <c r="L20" s="8">
        <v>150</v>
      </c>
      <c r="M20" s="11">
        <f t="shared" si="2"/>
        <v>314.2</v>
      </c>
      <c r="N20" s="9" t="s">
        <v>18</v>
      </c>
    </row>
    <row r="21" spans="1:14" s="2" customFormat="1" ht="15" customHeight="1">
      <c r="A21" s="10">
        <v>17</v>
      </c>
      <c r="B21" s="7" t="s">
        <v>87</v>
      </c>
      <c r="C21" s="7" t="s">
        <v>88</v>
      </c>
      <c r="D21" s="7" t="s">
        <v>89</v>
      </c>
      <c r="E21" s="7" t="s">
        <v>19</v>
      </c>
      <c r="F21" s="7" t="s">
        <v>59</v>
      </c>
      <c r="G21" s="7">
        <v>1</v>
      </c>
      <c r="H21" s="8">
        <f>VLOOKUP(F21,'[1]HAWKINS COOKER'!$D$3:$F$156,3,FALSE)</f>
        <v>70</v>
      </c>
      <c r="I21" s="8">
        <f t="shared" si="0"/>
        <v>14</v>
      </c>
      <c r="J21" s="8">
        <f t="shared" si="1"/>
        <v>1</v>
      </c>
      <c r="K21" s="8">
        <v>35</v>
      </c>
      <c r="L21" s="8">
        <v>150</v>
      </c>
      <c r="M21" s="11">
        <f t="shared" si="2"/>
        <v>270</v>
      </c>
      <c r="N21" s="9" t="s">
        <v>60</v>
      </c>
    </row>
    <row r="22" spans="1:14" s="2" customFormat="1" ht="15" customHeight="1">
      <c r="A22" s="10">
        <v>18</v>
      </c>
      <c r="B22" s="7" t="s">
        <v>87</v>
      </c>
      <c r="C22" s="7" t="s">
        <v>90</v>
      </c>
      <c r="D22" s="7" t="s">
        <v>91</v>
      </c>
      <c r="E22" s="7" t="s">
        <v>19</v>
      </c>
      <c r="F22" s="7" t="s">
        <v>92</v>
      </c>
      <c r="G22" s="7">
        <v>1</v>
      </c>
      <c r="H22" s="8">
        <f>VLOOKUP(F22,'[1]HAWKINS COOKER'!$D$3:$F$156,3,FALSE)</f>
        <v>78</v>
      </c>
      <c r="I22" s="8">
        <f t="shared" si="0"/>
        <v>15.600000000000001</v>
      </c>
      <c r="J22" s="8">
        <f t="shared" si="1"/>
        <v>1</v>
      </c>
      <c r="K22" s="8">
        <v>35</v>
      </c>
      <c r="L22" s="8">
        <v>150</v>
      </c>
      <c r="M22" s="11">
        <f t="shared" si="2"/>
        <v>279.60000000000002</v>
      </c>
      <c r="N22" s="9" t="s">
        <v>93</v>
      </c>
    </row>
    <row r="23" spans="1:14" s="2" customFormat="1" ht="15" customHeight="1">
      <c r="A23" s="10">
        <v>19</v>
      </c>
      <c r="B23" s="7" t="s">
        <v>87</v>
      </c>
      <c r="C23" s="7" t="s">
        <v>94</v>
      </c>
      <c r="D23" s="7" t="s">
        <v>95</v>
      </c>
      <c r="E23" s="7" t="s">
        <v>19</v>
      </c>
      <c r="F23" s="7" t="s">
        <v>51</v>
      </c>
      <c r="G23" s="7">
        <v>3</v>
      </c>
      <c r="H23" s="8">
        <f>VLOOKUP(F23,'[1]HAWKINS COOKER'!$D$3:$F$156,3,FALSE)</f>
        <v>86</v>
      </c>
      <c r="I23" s="8">
        <f t="shared" si="0"/>
        <v>51.6</v>
      </c>
      <c r="J23" s="8">
        <f t="shared" si="1"/>
        <v>3</v>
      </c>
      <c r="K23" s="8">
        <v>35</v>
      </c>
      <c r="L23" s="8">
        <v>150</v>
      </c>
      <c r="M23" s="11">
        <f t="shared" si="2"/>
        <v>497.6</v>
      </c>
      <c r="N23" s="9" t="s">
        <v>96</v>
      </c>
    </row>
    <row r="24" spans="1:14" s="2" customFormat="1" ht="15" customHeight="1">
      <c r="A24" s="10">
        <v>20</v>
      </c>
      <c r="B24" s="7" t="s">
        <v>97</v>
      </c>
      <c r="C24" s="7" t="s">
        <v>98</v>
      </c>
      <c r="D24" s="7" t="s">
        <v>99</v>
      </c>
      <c r="E24" s="7" t="s">
        <v>19</v>
      </c>
      <c r="F24" s="7" t="s">
        <v>51</v>
      </c>
      <c r="G24" s="7">
        <v>13</v>
      </c>
      <c r="H24" s="8">
        <f>VLOOKUP(F24,'[1]HAWKINS COOKER'!$D$3:$F$156,3,FALSE)</f>
        <v>86</v>
      </c>
      <c r="I24" s="8">
        <f t="shared" si="0"/>
        <v>223.60000000000002</v>
      </c>
      <c r="J24" s="8">
        <f t="shared" si="1"/>
        <v>13</v>
      </c>
      <c r="K24" s="8">
        <v>35</v>
      </c>
      <c r="L24" s="8">
        <v>150</v>
      </c>
      <c r="M24" s="11">
        <f t="shared" si="2"/>
        <v>1539.6</v>
      </c>
      <c r="N24" s="9" t="s">
        <v>96</v>
      </c>
    </row>
    <row r="25" spans="1:14" s="2" customFormat="1" ht="15" customHeight="1">
      <c r="A25" s="10">
        <v>21</v>
      </c>
      <c r="B25" s="7" t="s">
        <v>100</v>
      </c>
      <c r="C25" s="7" t="s">
        <v>101</v>
      </c>
      <c r="D25" s="7" t="s">
        <v>102</v>
      </c>
      <c r="E25" s="7" t="s">
        <v>19</v>
      </c>
      <c r="F25" s="7" t="s">
        <v>51</v>
      </c>
      <c r="G25" s="7">
        <v>1</v>
      </c>
      <c r="H25" s="8">
        <f>VLOOKUP(F25,'[1]HAWKINS COOKER'!$D$3:$F$156,3,FALSE)</f>
        <v>86</v>
      </c>
      <c r="I25" s="8">
        <f t="shared" si="0"/>
        <v>17.2</v>
      </c>
      <c r="J25" s="8">
        <f t="shared" si="1"/>
        <v>1</v>
      </c>
      <c r="K25" s="8">
        <v>35</v>
      </c>
      <c r="L25" s="8">
        <v>150</v>
      </c>
      <c r="M25" s="11">
        <f t="shared" si="2"/>
        <v>289.2</v>
      </c>
      <c r="N25" s="9" t="s">
        <v>96</v>
      </c>
    </row>
    <row r="26" spans="1:14" s="2" customFormat="1" ht="15" customHeight="1">
      <c r="A26" s="10">
        <v>22</v>
      </c>
      <c r="B26" s="7" t="s">
        <v>100</v>
      </c>
      <c r="C26" s="7" t="s">
        <v>103</v>
      </c>
      <c r="D26" s="7" t="s">
        <v>104</v>
      </c>
      <c r="E26" s="7" t="s">
        <v>19</v>
      </c>
      <c r="F26" s="7" t="s">
        <v>105</v>
      </c>
      <c r="G26" s="7">
        <v>2</v>
      </c>
      <c r="H26" s="8">
        <f>VLOOKUP(F26,'[1]HAWKINS COOKER'!$D$3:$F$156,3,FALSE)</f>
        <v>90</v>
      </c>
      <c r="I26" s="8">
        <f t="shared" si="0"/>
        <v>36</v>
      </c>
      <c r="J26" s="8">
        <f t="shared" si="1"/>
        <v>2</v>
      </c>
      <c r="K26" s="8">
        <v>35</v>
      </c>
      <c r="L26" s="8">
        <v>150</v>
      </c>
      <c r="M26" s="11">
        <f t="shared" si="2"/>
        <v>403</v>
      </c>
      <c r="N26" s="9" t="s">
        <v>106</v>
      </c>
    </row>
    <row r="27" spans="1:14" s="2" customFormat="1" ht="15" customHeight="1">
      <c r="A27" s="10">
        <v>23</v>
      </c>
      <c r="B27" s="7" t="s">
        <v>100</v>
      </c>
      <c r="C27" s="7" t="s">
        <v>107</v>
      </c>
      <c r="D27" s="7" t="s">
        <v>108</v>
      </c>
      <c r="E27" s="7" t="s">
        <v>19</v>
      </c>
      <c r="F27" s="7" t="s">
        <v>109</v>
      </c>
      <c r="G27" s="7">
        <v>1</v>
      </c>
      <c r="H27" s="8">
        <f>VLOOKUP(F27,'[1]HAWKINS COOKER'!$D$3:$F$156,3,FALSE)</f>
        <v>85</v>
      </c>
      <c r="I27" s="8">
        <f t="shared" si="0"/>
        <v>17</v>
      </c>
      <c r="J27" s="8">
        <f t="shared" si="1"/>
        <v>1</v>
      </c>
      <c r="K27" s="8">
        <v>35</v>
      </c>
      <c r="L27" s="8">
        <v>150</v>
      </c>
      <c r="M27" s="11">
        <f t="shared" si="2"/>
        <v>288</v>
      </c>
      <c r="N27" s="9" t="s">
        <v>110</v>
      </c>
    </row>
    <row r="28" spans="1:14" s="2" customFormat="1" ht="30">
      <c r="A28" s="32">
        <v>24</v>
      </c>
      <c r="B28" s="33" t="s">
        <v>100</v>
      </c>
      <c r="C28" s="33" t="s">
        <v>111</v>
      </c>
      <c r="D28" s="34" t="s">
        <v>118</v>
      </c>
      <c r="E28" s="33" t="s">
        <v>19</v>
      </c>
      <c r="F28" s="33" t="s">
        <v>14</v>
      </c>
      <c r="G28" s="33">
        <v>3</v>
      </c>
      <c r="H28" s="35">
        <f>VLOOKUP(F28,'[1]HAWKINS COOKER'!$D$3:$F$156,3,FALSE)</f>
        <v>53</v>
      </c>
      <c r="I28" s="35">
        <f t="shared" si="0"/>
        <v>31.8</v>
      </c>
      <c r="J28" s="35">
        <f t="shared" si="1"/>
        <v>3</v>
      </c>
      <c r="K28" s="35">
        <v>35</v>
      </c>
      <c r="L28" s="35">
        <v>150</v>
      </c>
      <c r="M28" s="36">
        <f t="shared" si="2"/>
        <v>378.8</v>
      </c>
      <c r="N28" s="37" t="s">
        <v>18</v>
      </c>
    </row>
    <row r="29" spans="1:14" s="2" customFormat="1" ht="15" customHeight="1">
      <c r="A29" s="10">
        <v>25</v>
      </c>
      <c r="B29" s="7" t="s">
        <v>100</v>
      </c>
      <c r="C29" s="7" t="s">
        <v>112</v>
      </c>
      <c r="D29" s="7" t="s">
        <v>113</v>
      </c>
      <c r="E29" s="7" t="s">
        <v>19</v>
      </c>
      <c r="F29" s="7" t="s">
        <v>30</v>
      </c>
      <c r="G29" s="7">
        <v>1</v>
      </c>
      <c r="H29" s="8">
        <f>VLOOKUP(F29,'[1]HAWKINS COOKER'!$D$3:$F$156,3,FALSE)</f>
        <v>85</v>
      </c>
      <c r="I29" s="8">
        <f t="shared" si="0"/>
        <v>17</v>
      </c>
      <c r="J29" s="8">
        <f t="shared" si="1"/>
        <v>1</v>
      </c>
      <c r="K29" s="8">
        <v>35</v>
      </c>
      <c r="L29" s="8">
        <v>150</v>
      </c>
      <c r="M29" s="11">
        <f t="shared" si="2"/>
        <v>288</v>
      </c>
      <c r="N29" s="9" t="s">
        <v>31</v>
      </c>
    </row>
    <row r="30" spans="1:14" s="2" customFormat="1" ht="15" customHeight="1" thickBot="1">
      <c r="A30" s="20">
        <v>26</v>
      </c>
      <c r="B30" s="21" t="s">
        <v>100</v>
      </c>
      <c r="C30" s="21" t="s">
        <v>114</v>
      </c>
      <c r="D30" s="21" t="s">
        <v>115</v>
      </c>
      <c r="E30" s="21" t="s">
        <v>19</v>
      </c>
      <c r="F30" s="21" t="s">
        <v>116</v>
      </c>
      <c r="G30" s="21">
        <v>1</v>
      </c>
      <c r="H30" s="24">
        <f>VLOOKUP(F30,'[1]HAWKINS COOKER'!$D$3:$F$156,3,FALSE)</f>
        <v>53</v>
      </c>
      <c r="I30" s="24">
        <f t="shared" si="0"/>
        <v>10.600000000000001</v>
      </c>
      <c r="J30" s="24">
        <f t="shared" si="1"/>
        <v>1</v>
      </c>
      <c r="K30" s="24">
        <v>35</v>
      </c>
      <c r="L30" s="24">
        <v>150</v>
      </c>
      <c r="M30" s="25">
        <f t="shared" si="2"/>
        <v>249.6</v>
      </c>
      <c r="N30" s="9" t="s">
        <v>117</v>
      </c>
    </row>
    <row r="31" spans="1:14" s="16" customFormat="1" ht="15" customHeight="1" thickBot="1">
      <c r="A31" s="53" t="s">
        <v>119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  <c r="M31" s="31">
        <f>ROUND(SUM(M5:M30),0)</f>
        <v>11408</v>
      </c>
      <c r="N31" s="17"/>
    </row>
    <row r="32" spans="1:14" s="2" customFormat="1" ht="15" customHeight="1" thickBot="1">
      <c r="A32" s="13"/>
      <c r="B32"/>
      <c r="C32"/>
      <c r="D32"/>
      <c r="E32"/>
      <c r="F32"/>
      <c r="G32" s="15">
        <f>SUM(G5:G30)</f>
        <v>71</v>
      </c>
      <c r="H32" s="14"/>
      <c r="I32" s="14"/>
      <c r="J32" s="14"/>
      <c r="K32" s="14"/>
      <c r="L32" s="14"/>
      <c r="M32"/>
      <c r="N32" s="9"/>
    </row>
    <row r="33" spans="1:14" s="2" customFormat="1" ht="31.5" customHeight="1" thickBot="1">
      <c r="A33" s="38" t="s">
        <v>35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  <c r="N33" s="5"/>
    </row>
    <row r="34" spans="1:14" s="2" customFormat="1" ht="30.75" customHeight="1" thickBot="1">
      <c r="A34" s="41" t="s">
        <v>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6" spans="1:14">
      <c r="K36" s="56"/>
    </row>
  </sheetData>
  <sortState ref="B4:N119">
    <sortCondition ref="B4:B119"/>
    <sortCondition ref="C4:C119"/>
  </sortState>
  <mergeCells count="7">
    <mergeCell ref="A33:M33"/>
    <mergeCell ref="A34:M34"/>
    <mergeCell ref="H2:M2"/>
    <mergeCell ref="H3:M3"/>
    <mergeCell ref="A2:G2"/>
    <mergeCell ref="A3:G3"/>
    <mergeCell ref="A31:L31"/>
  </mergeCells>
  <conditionalFormatting sqref="C35:C1048576 C2:C4">
    <cfRule type="duplicateValues" dxfId="0" priority="18"/>
  </conditionalFormatting>
  <pageMargins left="0.31496062992125984" right="0.11811023622047245" top="0.47244094488188981" bottom="0.59055118110236227" header="0.23622047244094491" footer="0.27559055118110237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10" t="e">
        <f>Invoice!#REF!+1</f>
        <v>#REF!</v>
      </c>
      <c r="C3" s="7" t="s">
        <v>21</v>
      </c>
      <c r="D3" s="7" t="s">
        <v>22</v>
      </c>
      <c r="E3" s="7" t="s">
        <v>23</v>
      </c>
      <c r="F3" s="12" t="s">
        <v>19</v>
      </c>
      <c r="G3" s="7" t="s">
        <v>24</v>
      </c>
      <c r="H3" s="7">
        <v>20</v>
      </c>
      <c r="I3" s="8">
        <f>VLOOKUP(G3,'[1]HAWKINS COOKER'!$D$4:$F$150,3,FALSE)</f>
        <v>44</v>
      </c>
      <c r="J3" s="8">
        <f>H3*I3*20%</f>
        <v>176</v>
      </c>
      <c r="K3" s="8">
        <f>H3*1</f>
        <v>20</v>
      </c>
      <c r="L3" s="8">
        <v>35</v>
      </c>
      <c r="M3" s="8">
        <v>200</v>
      </c>
      <c r="N3" s="11">
        <f>H3*I3+J3+K3+L3+M3</f>
        <v>1311</v>
      </c>
      <c r="O3" s="9" t="s">
        <v>25</v>
      </c>
      <c r="Q3" t="s">
        <v>29</v>
      </c>
    </row>
    <row r="4" spans="2:17">
      <c r="B4" s="10" t="e">
        <f>B3+1</f>
        <v>#REF!</v>
      </c>
      <c r="C4" s="7" t="s">
        <v>21</v>
      </c>
      <c r="D4" s="7" t="s">
        <v>26</v>
      </c>
      <c r="E4" s="7" t="s">
        <v>20</v>
      </c>
      <c r="F4" s="12" t="s">
        <v>19</v>
      </c>
      <c r="G4" s="7" t="s">
        <v>27</v>
      </c>
      <c r="H4" s="7">
        <v>1</v>
      </c>
      <c r="I4" s="8">
        <f>VLOOKUP(G4,'[1]HAWKINS COOKER'!$D$4:$F$150,3,FALSE)</f>
        <v>85</v>
      </c>
      <c r="J4" s="8">
        <f>H4*I4*20%</f>
        <v>17</v>
      </c>
      <c r="K4" s="8">
        <f>H4*1</f>
        <v>1</v>
      </c>
      <c r="L4" s="8">
        <v>35</v>
      </c>
      <c r="M4" s="8">
        <v>150</v>
      </c>
      <c r="N4" s="11">
        <f>H4*I4+J4+K4+L4+M4</f>
        <v>288</v>
      </c>
      <c r="O4" s="9" t="s">
        <v>28</v>
      </c>
      <c r="Q4" t="s">
        <v>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2025-09-04T12:13:33Z</cp:lastPrinted>
  <dcterms:created xsi:type="dcterms:W3CDTF">2023-03-14T14:10:32Z</dcterms:created>
  <dcterms:modified xsi:type="dcterms:W3CDTF">2025-09-04T12:13:38Z</dcterms:modified>
</cp:coreProperties>
</file>