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8025"/>
  </bookViews>
  <sheets>
    <sheet name="Invoice" sheetId="1" r:id="rId1"/>
    <sheet name="Sheet1" sheetId="4" r:id="rId2"/>
  </sheets>
  <externalReferences>
    <externalReference r:id="rId3"/>
  </externalReferences>
  <definedNames>
    <definedName name="_xlnm._FilterDatabase" localSheetId="0" hidden="1">Invoice!$A$3:$N$25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23" i="1"/>
  <c r="K21"/>
  <c r="J21"/>
  <c r="H21"/>
  <c r="I21" s="1"/>
  <c r="K20"/>
  <c r="J20"/>
  <c r="H20"/>
  <c r="I20" s="1"/>
  <c r="K19"/>
  <c r="J19"/>
  <c r="H19"/>
  <c r="I19" s="1"/>
  <c r="K18"/>
  <c r="J18"/>
  <c r="H18"/>
  <c r="I18" s="1"/>
  <c r="K17"/>
  <c r="J17"/>
  <c r="H17"/>
  <c r="I17" s="1"/>
  <c r="K16"/>
  <c r="J16"/>
  <c r="H16"/>
  <c r="I16" s="1"/>
  <c r="K15"/>
  <c r="J15"/>
  <c r="H15"/>
  <c r="I15" s="1"/>
  <c r="K14"/>
  <c r="J14"/>
  <c r="H14"/>
  <c r="I14" s="1"/>
  <c r="K13"/>
  <c r="J13"/>
  <c r="H13"/>
  <c r="I13" s="1"/>
  <c r="K12"/>
  <c r="J12"/>
  <c r="H12"/>
  <c r="I12" s="1"/>
  <c r="K11"/>
  <c r="J11"/>
  <c r="H11"/>
  <c r="I11" s="1"/>
  <c r="K10"/>
  <c r="J10"/>
  <c r="H10"/>
  <c r="I10" s="1"/>
  <c r="K9"/>
  <c r="J9"/>
  <c r="H9"/>
  <c r="I9" s="1"/>
  <c r="K8"/>
  <c r="J8"/>
  <c r="H8"/>
  <c r="I8" s="1"/>
  <c r="K7"/>
  <c r="J7"/>
  <c r="H7"/>
  <c r="I7" s="1"/>
  <c r="K6"/>
  <c r="J6"/>
  <c r="H6"/>
  <c r="I6" s="1"/>
  <c r="K5"/>
  <c r="J5"/>
  <c r="H5"/>
  <c r="I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K4"/>
  <c r="J4"/>
  <c r="H4"/>
  <c r="I4" s="1"/>
  <c r="M4" l="1"/>
  <c r="M6"/>
  <c r="M8"/>
  <c r="M9"/>
  <c r="M11"/>
  <c r="M13"/>
  <c r="M15"/>
  <c r="M17"/>
  <c r="M19"/>
  <c r="M21"/>
  <c r="M5"/>
  <c r="M7"/>
  <c r="M10"/>
  <c r="M12"/>
  <c r="M14"/>
  <c r="M16"/>
  <c r="M18"/>
  <c r="M20"/>
  <c r="M22" l="1"/>
</calcChain>
</file>

<file path=xl/sharedStrings.xml><?xml version="1.0" encoding="utf-8"?>
<sst xmlns="http://schemas.openxmlformats.org/spreadsheetml/2006/main" count="149" uniqueCount="91">
  <si>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</si>
  <si>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</si>
  <si>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</si>
  <si>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</si>
  <si>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</si>
  <si>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</si>
  <si>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</si>
  <si>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</si>
  <si>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</si>
  <si>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</si>
  <si>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</si>
  <si>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</si>
  <si>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</si>
  <si>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</si>
  <si>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</si>
  <si>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PARTY NAME</t>
  </si>
  <si>
    <t>MAA KAMAKHI TRADERS</t>
  </si>
  <si>
    <t>DP.CH.</t>
  </si>
  <si>
    <t xml:space="preserve">TO, 
SHALIMAR CHEMICAL WORKS PVT LTD
Address: 599  TAHASIL - 251 JARIPADA ROAD
 PRATAPNAGARI- 753011,0671-212304
GST No: 21AAECS7442K1ZB
</t>
  </si>
  <si>
    <t>KENDRAPARA</t>
  </si>
  <si>
    <t>Thanking you for your business.
PRAGATI LOGISTICS</t>
  </si>
  <si>
    <t>B N ENTERPRISERS</t>
  </si>
  <si>
    <t>INV.NO.</t>
  </si>
  <si>
    <t>12/11/2024</t>
  </si>
  <si>
    <t>1258</t>
  </si>
  <si>
    <t>SH234</t>
  </si>
  <si>
    <t>ACUTAL CASE 163 BUT PREVIOUS MONTH BILL 1 CASE ADDED SO THIS MONTH LESS 1 CASE</t>
  </si>
  <si>
    <t>BALUGAON</t>
  </si>
  <si>
    <t>SUBHAM AGENCIES</t>
  </si>
  <si>
    <t>KEONJHAR</t>
  </si>
  <si>
    <t>ROUT TRADERS</t>
  </si>
  <si>
    <t>JAJPUR TOWN</t>
  </si>
  <si>
    <t>LAXMI NARAYAN TRADERS</t>
  </si>
  <si>
    <t>NAYAGARH</t>
  </si>
  <si>
    <t>LALCHAND NARESH KUMAR</t>
  </si>
  <si>
    <t>BANKI</t>
  </si>
  <si>
    <t>DURGA ENTERPRISES</t>
  </si>
  <si>
    <t>03/3/2025</t>
  </si>
  <si>
    <t>SH342</t>
  </si>
  <si>
    <t>1911</t>
  </si>
  <si>
    <t>06/3/2025</t>
  </si>
  <si>
    <t>SH343</t>
  </si>
  <si>
    <t>1921</t>
  </si>
  <si>
    <t>JAJPUR ROAD</t>
  </si>
  <si>
    <t xml:space="preserve">SHREE JAGANNATH AGENCIES </t>
  </si>
  <si>
    <t>SH344</t>
  </si>
  <si>
    <t>1920</t>
  </si>
  <si>
    <t>08/3/2025</t>
  </si>
  <si>
    <t>SH345</t>
  </si>
  <si>
    <t>1923</t>
  </si>
  <si>
    <t>11/3/2025</t>
  </si>
  <si>
    <t>SH346</t>
  </si>
  <si>
    <t>1931</t>
  </si>
  <si>
    <t>SH347</t>
  </si>
  <si>
    <t>1932</t>
  </si>
  <si>
    <t>18/3/2025</t>
  </si>
  <si>
    <t>SH348</t>
  </si>
  <si>
    <t>1954</t>
  </si>
  <si>
    <t>SH349</t>
  </si>
  <si>
    <t>1956</t>
  </si>
  <si>
    <t>SH350</t>
  </si>
  <si>
    <t>1958</t>
  </si>
  <si>
    <t>SH351</t>
  </si>
  <si>
    <t>1960</t>
  </si>
  <si>
    <t>19/3/2025</t>
  </si>
  <si>
    <t>SH352</t>
  </si>
  <si>
    <t>1978</t>
  </si>
  <si>
    <t>SH353</t>
  </si>
  <si>
    <t>1977</t>
  </si>
  <si>
    <t>SH354</t>
  </si>
  <si>
    <t>1979</t>
  </si>
  <si>
    <t>SH355</t>
  </si>
  <si>
    <t>1982</t>
  </si>
  <si>
    <t>PURI</t>
  </si>
  <si>
    <t>JAGADISH AGENCIES</t>
  </si>
  <si>
    <t>24/3/2025</t>
  </si>
  <si>
    <t>SH356</t>
  </si>
  <si>
    <t>2011</t>
  </si>
  <si>
    <t>25/3/2025</t>
  </si>
  <si>
    <t>SH357</t>
  </si>
  <si>
    <t>2026</t>
  </si>
  <si>
    <t>26/3/2025</t>
  </si>
  <si>
    <t>SH358</t>
  </si>
  <si>
    <t>2028</t>
  </si>
  <si>
    <t>RANAPUR</t>
  </si>
  <si>
    <t>JAY DURGA STORE</t>
  </si>
  <si>
    <t>28/3/2025</t>
  </si>
  <si>
    <t>SH359</t>
  </si>
  <si>
    <t>2050</t>
  </si>
  <si>
    <t>(RUPEES TWO LAKH TWENTY THREE THOUSAND EIGHT HUNDRED SIXTY SEVEN ONLY)</t>
  </si>
  <si>
    <t>MONTH : MARCH, 2025
Bill No. : 38954
Bill Date : 31/03/2025
Total Amount: 223867.00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</si>
</sst>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0" fillId="0" borderId="15" xfId="0" applyNumberFormat="1" applyBorder="1"/>
    <xf numFmtId="0" fontId="0" fillId="0" borderId="1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15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19" xfId="0" applyNumberFormat="1" applyFont="1" applyBorder="1" applyAlignment="1">
      <alignment horizontal="left"/>
    </xf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0" fillId="0" borderId="22" xfId="0" applyNumberFormat="1" applyFont="1" applyBorder="1" applyAlignment="1">
      <alignment horizontal="left"/>
    </xf>
    <xf numFmtId="2" fontId="0" fillId="0" borderId="22" xfId="0" applyNumberFormat="1" applyFont="1" applyBorder="1"/>
    <xf numFmtId="2" fontId="0" fillId="0" borderId="23" xfId="0" applyNumberFormat="1" applyFont="1" applyBorder="1"/>
    <xf numFmtId="0" fontId="2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2" fillId="0" borderId="15" xfId="0" applyNumberFormat="1" applyFont="1" applyBorder="1"/>
    <xf numFmtId="0" fontId="2" fillId="0" borderId="19" xfId="0" applyNumberFormat="1" applyFont="1" applyBorder="1"/>
    <xf numFmtId="0" fontId="2" fillId="0" borderId="22" xfId="0" applyNumberFormat="1" applyFont="1" applyBorder="1"/>
    <xf numFmtId="0" fontId="1" fillId="0" borderId="17" xfId="0" applyNumberFormat="1" applyFont="1" applyBorder="1" applyAlignment="1"/>
    <xf numFmtId="2" fontId="1" fillId="0" borderId="10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1066800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476625" cy="933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workbookViewId="0">
      <selection activeCell="R9" sqref="R9"/>
    </sheetView>
  </sheetViews>
  <sheetFormatPr defaultColWidth="10.140625" defaultRowHeight="15"/>
  <cols>
    <col min="1" max="1" width="4" style="1" bestFit="1" customWidth="1"/>
    <col min="2" max="2" width="9.7109375" style="1" bestFit="1" customWidth="1"/>
    <col min="3" max="3" width="7.140625" style="1" customWidth="1"/>
    <col min="4" max="4" width="8.7109375" style="1" customWidth="1"/>
    <col min="5" max="5" width="6.5703125" style="1" customWidth="1"/>
    <col min="6" max="6" width="17.85546875" style="1" bestFit="1" customWidth="1"/>
    <col min="7" max="7" width="5.7109375" style="1" customWidth="1"/>
    <col min="8" max="8" width="6.140625" style="1" customWidth="1"/>
    <col min="9" max="11" width="7.5703125" style="1" bestFit="1" customWidth="1"/>
    <col min="12" max="12" width="6.42578125" style="1" bestFit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0.25" customHeight="1" thickBot="1">
      <c r="A1" s="48"/>
      <c r="B1" s="49"/>
      <c r="C1" s="49"/>
      <c r="D1" s="49"/>
      <c r="E1" s="49"/>
      <c r="F1" s="49"/>
      <c r="G1" s="44" t="s">
        <v>0</v>
      </c>
      <c r="H1" s="44"/>
      <c r="I1" s="44"/>
      <c r="J1" s="44"/>
      <c r="K1" s="44"/>
      <c r="L1" s="44"/>
      <c r="M1" s="45"/>
    </row>
    <row r="2" spans="1:14" ht="81" customHeight="1" thickBot="1">
      <c r="A2" s="50" t="s">
        <v>18</v>
      </c>
      <c r="B2" s="51"/>
      <c r="C2" s="51"/>
      <c r="D2" s="51"/>
      <c r="E2" s="51"/>
      <c r="F2" s="51"/>
      <c r="G2" s="46" t="s">
        <v>90</v>
      </c>
      <c r="H2" s="46"/>
      <c r="I2" s="46"/>
      <c r="J2" s="46"/>
      <c r="K2" s="46"/>
      <c r="L2" s="46"/>
      <c r="M2" s="47"/>
      <c r="N2" s="17"/>
    </row>
    <row r="3" spans="1:14" s="13" customFormat="1" ht="15" customHeight="1" thickBot="1">
      <c r="A3" s="8" t="s">
        <v>14</v>
      </c>
      <c r="B3" s="9" t="s">
        <v>1</v>
      </c>
      <c r="C3" s="9" t="s">
        <v>5</v>
      </c>
      <c r="D3" s="9" t="s">
        <v>22</v>
      </c>
      <c r="E3" s="9" t="s">
        <v>6</v>
      </c>
      <c r="F3" s="9" t="s">
        <v>7</v>
      </c>
      <c r="G3" s="9" t="s">
        <v>2</v>
      </c>
      <c r="H3" s="10" t="s">
        <v>3</v>
      </c>
      <c r="I3" s="10" t="s">
        <v>8</v>
      </c>
      <c r="J3" s="10" t="s">
        <v>9</v>
      </c>
      <c r="K3" s="10" t="s">
        <v>17</v>
      </c>
      <c r="L3" s="10" t="s">
        <v>10</v>
      </c>
      <c r="M3" s="11" t="s">
        <v>11</v>
      </c>
      <c r="N3" s="5" t="s">
        <v>15</v>
      </c>
    </row>
    <row r="4" spans="1:14" ht="15" customHeight="1">
      <c r="A4" s="21">
        <v>1</v>
      </c>
      <c r="B4" s="22" t="s">
        <v>37</v>
      </c>
      <c r="C4" s="23" t="s">
        <v>38</v>
      </c>
      <c r="D4" s="22" t="s">
        <v>39</v>
      </c>
      <c r="E4" s="34" t="s">
        <v>12</v>
      </c>
      <c r="F4" s="22" t="s">
        <v>13</v>
      </c>
      <c r="G4" s="22">
        <v>427</v>
      </c>
      <c r="H4" s="24">
        <f>VLOOKUP(F4,'[1]SHALIMAR CHEMICALS'!$C$3:$D$86,2,FALSE)</f>
        <v>46</v>
      </c>
      <c r="I4" s="24">
        <f>G4*H4*20%</f>
        <v>3928.4</v>
      </c>
      <c r="J4" s="24">
        <f>G4*2</f>
        <v>854</v>
      </c>
      <c r="K4" s="24">
        <f>G4*6</f>
        <v>2562</v>
      </c>
      <c r="L4" s="24">
        <v>20</v>
      </c>
      <c r="M4" s="25">
        <f>G4*H4+I4+J4+K4+L4</f>
        <v>27006.400000000001</v>
      </c>
      <c r="N4" s="20" t="s">
        <v>16</v>
      </c>
    </row>
    <row r="5" spans="1:14" ht="15" customHeight="1">
      <c r="A5" s="6">
        <f>A4+1</f>
        <v>2</v>
      </c>
      <c r="B5" s="2" t="s">
        <v>40</v>
      </c>
      <c r="C5" s="4" t="s">
        <v>41</v>
      </c>
      <c r="D5" s="2" t="s">
        <v>42</v>
      </c>
      <c r="E5" s="31" t="s">
        <v>12</v>
      </c>
      <c r="F5" s="2" t="s">
        <v>43</v>
      </c>
      <c r="G5" s="2">
        <v>79</v>
      </c>
      <c r="H5" s="3">
        <f>VLOOKUP(F5,'[1]SHALIMAR CHEMICALS'!$C$3:$D$86,2,FALSE)</f>
        <v>40.25</v>
      </c>
      <c r="I5" s="3">
        <f t="shared" ref="I5:I21" si="0">G5*H5*20%</f>
        <v>635.95000000000005</v>
      </c>
      <c r="J5" s="3">
        <f t="shared" ref="J5:J21" si="1">G5*2</f>
        <v>158</v>
      </c>
      <c r="K5" s="3">
        <f t="shared" ref="K5:K21" si="2">G5*6</f>
        <v>474</v>
      </c>
      <c r="L5" s="3">
        <v>20</v>
      </c>
      <c r="M5" s="7">
        <f t="shared" ref="M5:M21" si="3">G5*H5+I5+J5+K5+L5</f>
        <v>4467.7</v>
      </c>
      <c r="N5" s="20" t="s">
        <v>44</v>
      </c>
    </row>
    <row r="6" spans="1:14" ht="15" customHeight="1">
      <c r="A6" s="6">
        <f t="shared" ref="A6:A21" si="4">A5+1</f>
        <v>3</v>
      </c>
      <c r="B6" s="2" t="s">
        <v>40</v>
      </c>
      <c r="C6" s="4" t="s">
        <v>45</v>
      </c>
      <c r="D6" s="2" t="s">
        <v>46</v>
      </c>
      <c r="E6" s="31" t="s">
        <v>12</v>
      </c>
      <c r="F6" s="2" t="s">
        <v>29</v>
      </c>
      <c r="G6" s="2">
        <v>124</v>
      </c>
      <c r="H6" s="3">
        <f>VLOOKUP(F6,'[1]SHALIMAR CHEMICALS'!$C$3:$D$86,2,FALSE)</f>
        <v>47.15</v>
      </c>
      <c r="I6" s="3">
        <f t="shared" si="0"/>
        <v>1169.32</v>
      </c>
      <c r="J6" s="3">
        <f t="shared" si="1"/>
        <v>248</v>
      </c>
      <c r="K6" s="3">
        <f t="shared" si="2"/>
        <v>744</v>
      </c>
      <c r="L6" s="3">
        <v>20</v>
      </c>
      <c r="M6" s="7">
        <f t="shared" si="3"/>
        <v>8027.9199999999992</v>
      </c>
      <c r="N6" s="20" t="s">
        <v>30</v>
      </c>
    </row>
    <row r="7" spans="1:14" ht="15" customHeight="1">
      <c r="A7" s="6">
        <f t="shared" si="4"/>
        <v>4</v>
      </c>
      <c r="B7" s="2" t="s">
        <v>47</v>
      </c>
      <c r="C7" s="4" t="s">
        <v>48</v>
      </c>
      <c r="D7" s="2" t="s">
        <v>49</v>
      </c>
      <c r="E7" s="31" t="s">
        <v>12</v>
      </c>
      <c r="F7" s="2" t="s">
        <v>13</v>
      </c>
      <c r="G7" s="2">
        <v>436</v>
      </c>
      <c r="H7" s="3">
        <f>VLOOKUP(F7,'[1]SHALIMAR CHEMICALS'!$C$3:$D$86,2,FALSE)</f>
        <v>46</v>
      </c>
      <c r="I7" s="3">
        <f t="shared" si="0"/>
        <v>4011.2000000000003</v>
      </c>
      <c r="J7" s="3">
        <f t="shared" si="1"/>
        <v>872</v>
      </c>
      <c r="K7" s="3">
        <f t="shared" si="2"/>
        <v>2616</v>
      </c>
      <c r="L7" s="3">
        <v>20</v>
      </c>
      <c r="M7" s="7">
        <f t="shared" si="3"/>
        <v>27575.200000000001</v>
      </c>
      <c r="N7" s="20" t="s">
        <v>16</v>
      </c>
    </row>
    <row r="8" spans="1:14" ht="15" customHeight="1">
      <c r="A8" s="6">
        <f t="shared" si="4"/>
        <v>5</v>
      </c>
      <c r="B8" s="2" t="s">
        <v>50</v>
      </c>
      <c r="C8" s="4" t="s">
        <v>51</v>
      </c>
      <c r="D8" s="2" t="s">
        <v>52</v>
      </c>
      <c r="E8" s="31" t="s">
        <v>12</v>
      </c>
      <c r="F8" s="2" t="s">
        <v>43</v>
      </c>
      <c r="G8" s="2">
        <v>80</v>
      </c>
      <c r="H8" s="3">
        <f>VLOOKUP(F8,'[1]SHALIMAR CHEMICALS'!$C$3:$D$86,2,FALSE)</f>
        <v>40.25</v>
      </c>
      <c r="I8" s="3">
        <f t="shared" si="0"/>
        <v>644</v>
      </c>
      <c r="J8" s="3">
        <f t="shared" si="1"/>
        <v>160</v>
      </c>
      <c r="K8" s="3">
        <f t="shared" si="2"/>
        <v>480</v>
      </c>
      <c r="L8" s="3">
        <v>20</v>
      </c>
      <c r="M8" s="7">
        <f t="shared" si="3"/>
        <v>4524</v>
      </c>
      <c r="N8" s="20" t="s">
        <v>44</v>
      </c>
    </row>
    <row r="9" spans="1:14" ht="15" customHeight="1">
      <c r="A9" s="6">
        <f t="shared" si="4"/>
        <v>6</v>
      </c>
      <c r="B9" s="2" t="s">
        <v>50</v>
      </c>
      <c r="C9" s="4" t="s">
        <v>53</v>
      </c>
      <c r="D9" s="2" t="s">
        <v>54</v>
      </c>
      <c r="E9" s="31" t="s">
        <v>12</v>
      </c>
      <c r="F9" s="2" t="s">
        <v>13</v>
      </c>
      <c r="G9" s="2">
        <v>214</v>
      </c>
      <c r="H9" s="3">
        <f>VLOOKUP(F9,'[1]SHALIMAR CHEMICALS'!$C$3:$D$86,2,FALSE)</f>
        <v>46</v>
      </c>
      <c r="I9" s="3">
        <f t="shared" si="0"/>
        <v>1968.8000000000002</v>
      </c>
      <c r="J9" s="3">
        <f t="shared" si="1"/>
        <v>428</v>
      </c>
      <c r="K9" s="3">
        <f t="shared" si="2"/>
        <v>1284</v>
      </c>
      <c r="L9" s="3">
        <v>20</v>
      </c>
      <c r="M9" s="7">
        <f t="shared" si="3"/>
        <v>13544.8</v>
      </c>
      <c r="N9" s="20" t="s">
        <v>16</v>
      </c>
    </row>
    <row r="10" spans="1:14" ht="15" customHeight="1">
      <c r="A10" s="6">
        <f t="shared" si="4"/>
        <v>7</v>
      </c>
      <c r="B10" s="2" t="s">
        <v>55</v>
      </c>
      <c r="C10" s="4" t="s">
        <v>56</v>
      </c>
      <c r="D10" s="2" t="s">
        <v>57</v>
      </c>
      <c r="E10" s="31" t="s">
        <v>12</v>
      </c>
      <c r="F10" s="2" t="s">
        <v>29</v>
      </c>
      <c r="G10" s="2">
        <v>226</v>
      </c>
      <c r="H10" s="3">
        <f>VLOOKUP(F10,'[1]SHALIMAR CHEMICALS'!$C$3:$D$86,2,FALSE)</f>
        <v>47.15</v>
      </c>
      <c r="I10" s="3">
        <f t="shared" si="0"/>
        <v>2131.1799999999998</v>
      </c>
      <c r="J10" s="3">
        <f t="shared" si="1"/>
        <v>452</v>
      </c>
      <c r="K10" s="3">
        <f t="shared" si="2"/>
        <v>1356</v>
      </c>
      <c r="L10" s="3">
        <v>20</v>
      </c>
      <c r="M10" s="7">
        <f t="shared" si="3"/>
        <v>14615.08</v>
      </c>
      <c r="N10" s="20" t="s">
        <v>30</v>
      </c>
    </row>
    <row r="11" spans="1:14" ht="15" customHeight="1">
      <c r="A11" s="6">
        <f t="shared" si="4"/>
        <v>8</v>
      </c>
      <c r="B11" s="2" t="s">
        <v>55</v>
      </c>
      <c r="C11" s="4" t="s">
        <v>58</v>
      </c>
      <c r="D11" s="2" t="s">
        <v>59</v>
      </c>
      <c r="E11" s="31" t="s">
        <v>12</v>
      </c>
      <c r="F11" s="2" t="s">
        <v>19</v>
      </c>
      <c r="G11" s="2">
        <v>134</v>
      </c>
      <c r="H11" s="3">
        <f>VLOOKUP(F11,'[1]SHALIMAR CHEMICALS'!$C$3:$D$86,2,FALSE)</f>
        <v>40.25</v>
      </c>
      <c r="I11" s="3">
        <f t="shared" si="0"/>
        <v>1078.7</v>
      </c>
      <c r="J11" s="3">
        <f t="shared" si="1"/>
        <v>268</v>
      </c>
      <c r="K11" s="3">
        <f t="shared" si="2"/>
        <v>804</v>
      </c>
      <c r="L11" s="3">
        <v>20</v>
      </c>
      <c r="M11" s="7">
        <f t="shared" si="3"/>
        <v>7564.2</v>
      </c>
      <c r="N11" s="33" t="s">
        <v>21</v>
      </c>
    </row>
    <row r="12" spans="1:14" ht="15" customHeight="1">
      <c r="A12" s="6">
        <f t="shared" si="4"/>
        <v>9</v>
      </c>
      <c r="B12" s="2" t="s">
        <v>55</v>
      </c>
      <c r="C12" s="4" t="s">
        <v>60</v>
      </c>
      <c r="D12" s="2" t="s">
        <v>61</v>
      </c>
      <c r="E12" s="31" t="s">
        <v>12</v>
      </c>
      <c r="F12" s="2" t="s">
        <v>31</v>
      </c>
      <c r="G12" s="2">
        <v>137</v>
      </c>
      <c r="H12" s="3">
        <f>VLOOKUP(F12,'[1]SHALIMAR CHEMICALS'!$C$3:$D$86,2,FALSE)</f>
        <v>40.25</v>
      </c>
      <c r="I12" s="3">
        <f t="shared" si="0"/>
        <v>1102.8500000000001</v>
      </c>
      <c r="J12" s="3">
        <f t="shared" si="1"/>
        <v>274</v>
      </c>
      <c r="K12" s="3">
        <f t="shared" si="2"/>
        <v>822</v>
      </c>
      <c r="L12" s="3">
        <v>20</v>
      </c>
      <c r="M12" s="7">
        <f t="shared" si="3"/>
        <v>7733.1</v>
      </c>
      <c r="N12" s="20" t="s">
        <v>32</v>
      </c>
    </row>
    <row r="13" spans="1:14" ht="15" customHeight="1">
      <c r="A13" s="6">
        <f t="shared" si="4"/>
        <v>10</v>
      </c>
      <c r="B13" s="2" t="s">
        <v>55</v>
      </c>
      <c r="C13" s="4" t="s">
        <v>62</v>
      </c>
      <c r="D13" s="2" t="s">
        <v>63</v>
      </c>
      <c r="E13" s="31" t="s">
        <v>12</v>
      </c>
      <c r="F13" s="2" t="s">
        <v>33</v>
      </c>
      <c r="G13" s="2">
        <v>148</v>
      </c>
      <c r="H13" s="3">
        <f>VLOOKUP(F13,'[1]SHALIMAR CHEMICALS'!$C$3:$D$86,2,FALSE)</f>
        <v>47.15</v>
      </c>
      <c r="I13" s="3">
        <f t="shared" si="0"/>
        <v>1395.64</v>
      </c>
      <c r="J13" s="3">
        <f t="shared" si="1"/>
        <v>296</v>
      </c>
      <c r="K13" s="3">
        <f t="shared" si="2"/>
        <v>888</v>
      </c>
      <c r="L13" s="3">
        <v>20</v>
      </c>
      <c r="M13" s="7">
        <f t="shared" si="3"/>
        <v>9577.84</v>
      </c>
      <c r="N13" s="20" t="s">
        <v>34</v>
      </c>
    </row>
    <row r="14" spans="1:14" ht="15" customHeight="1">
      <c r="A14" s="6">
        <f t="shared" si="4"/>
        <v>11</v>
      </c>
      <c r="B14" s="2" t="s">
        <v>64</v>
      </c>
      <c r="C14" s="4" t="s">
        <v>65</v>
      </c>
      <c r="D14" s="2" t="s">
        <v>66</v>
      </c>
      <c r="E14" s="31" t="s">
        <v>12</v>
      </c>
      <c r="F14" s="2" t="s">
        <v>13</v>
      </c>
      <c r="G14" s="2">
        <v>300</v>
      </c>
      <c r="H14" s="3">
        <f>VLOOKUP(F14,'[1]SHALIMAR CHEMICALS'!$C$3:$D$86,2,FALSE)</f>
        <v>46</v>
      </c>
      <c r="I14" s="3">
        <f t="shared" si="0"/>
        <v>2760</v>
      </c>
      <c r="J14" s="3">
        <f t="shared" si="1"/>
        <v>600</v>
      </c>
      <c r="K14" s="3">
        <f t="shared" si="2"/>
        <v>1800</v>
      </c>
      <c r="L14" s="3">
        <v>20</v>
      </c>
      <c r="M14" s="7">
        <f t="shared" si="3"/>
        <v>18980</v>
      </c>
      <c r="N14" s="20" t="s">
        <v>16</v>
      </c>
    </row>
    <row r="15" spans="1:14" ht="15" customHeight="1">
      <c r="A15" s="6">
        <f t="shared" si="4"/>
        <v>12</v>
      </c>
      <c r="B15" s="2" t="s">
        <v>64</v>
      </c>
      <c r="C15" s="4" t="s">
        <v>67</v>
      </c>
      <c r="D15" s="2" t="s">
        <v>68</v>
      </c>
      <c r="E15" s="31" t="s">
        <v>12</v>
      </c>
      <c r="F15" s="2" t="s">
        <v>27</v>
      </c>
      <c r="G15" s="2">
        <v>125</v>
      </c>
      <c r="H15" s="3">
        <f>VLOOKUP(F15,'[1]SHALIMAR CHEMICALS'!$C$3:$D$86,2,FALSE)</f>
        <v>46</v>
      </c>
      <c r="I15" s="3">
        <f t="shared" si="0"/>
        <v>1150</v>
      </c>
      <c r="J15" s="3">
        <f t="shared" si="1"/>
        <v>250</v>
      </c>
      <c r="K15" s="3">
        <f t="shared" si="2"/>
        <v>750</v>
      </c>
      <c r="L15" s="3">
        <v>20</v>
      </c>
      <c r="M15" s="7">
        <f t="shared" si="3"/>
        <v>7920</v>
      </c>
      <c r="N15" s="20" t="s">
        <v>28</v>
      </c>
    </row>
    <row r="16" spans="1:14" ht="15" customHeight="1">
      <c r="A16" s="6">
        <f t="shared" si="4"/>
        <v>13</v>
      </c>
      <c r="B16" s="2" t="s">
        <v>64</v>
      </c>
      <c r="C16" s="4" t="s">
        <v>69</v>
      </c>
      <c r="D16" s="2" t="s">
        <v>70</v>
      </c>
      <c r="E16" s="31" t="s">
        <v>12</v>
      </c>
      <c r="F16" s="2" t="s">
        <v>35</v>
      </c>
      <c r="G16" s="2">
        <v>89</v>
      </c>
      <c r="H16" s="3">
        <f>VLOOKUP(F16,'[1]SHALIMAR CHEMICALS'!$C$3:$D$86,2,FALSE)</f>
        <v>47.15</v>
      </c>
      <c r="I16" s="3">
        <f t="shared" si="0"/>
        <v>839.27</v>
      </c>
      <c r="J16" s="3">
        <f t="shared" si="1"/>
        <v>178</v>
      </c>
      <c r="K16" s="3">
        <f t="shared" si="2"/>
        <v>534</v>
      </c>
      <c r="L16" s="3">
        <v>20</v>
      </c>
      <c r="M16" s="7">
        <f t="shared" si="3"/>
        <v>5767.619999999999</v>
      </c>
      <c r="N16" s="20" t="s">
        <v>36</v>
      </c>
    </row>
    <row r="17" spans="1:14" ht="15" customHeight="1">
      <c r="A17" s="6">
        <f t="shared" si="4"/>
        <v>14</v>
      </c>
      <c r="B17" s="2" t="s">
        <v>64</v>
      </c>
      <c r="C17" s="4" t="s">
        <v>71</v>
      </c>
      <c r="D17" s="2" t="s">
        <v>72</v>
      </c>
      <c r="E17" s="31" t="s">
        <v>12</v>
      </c>
      <c r="F17" s="2" t="s">
        <v>73</v>
      </c>
      <c r="G17" s="2">
        <v>53</v>
      </c>
      <c r="H17" s="3">
        <f>VLOOKUP(F17,'[1]SHALIMAR CHEMICALS'!$C$3:$D$86,2,FALSE)</f>
        <v>41.4</v>
      </c>
      <c r="I17" s="3">
        <f t="shared" si="0"/>
        <v>438.84</v>
      </c>
      <c r="J17" s="3">
        <f t="shared" si="1"/>
        <v>106</v>
      </c>
      <c r="K17" s="3">
        <f t="shared" si="2"/>
        <v>318</v>
      </c>
      <c r="L17" s="3">
        <v>20</v>
      </c>
      <c r="M17" s="7">
        <f t="shared" si="3"/>
        <v>3077.04</v>
      </c>
      <c r="N17" s="20" t="s">
        <v>74</v>
      </c>
    </row>
    <row r="18" spans="1:14" ht="15" customHeight="1">
      <c r="A18" s="6">
        <f t="shared" si="4"/>
        <v>15</v>
      </c>
      <c r="B18" s="2" t="s">
        <v>75</v>
      </c>
      <c r="C18" s="4" t="s">
        <v>76</v>
      </c>
      <c r="D18" s="2" t="s">
        <v>77</v>
      </c>
      <c r="E18" s="31" t="s">
        <v>12</v>
      </c>
      <c r="F18" s="2" t="s">
        <v>43</v>
      </c>
      <c r="G18" s="2">
        <v>119</v>
      </c>
      <c r="H18" s="3">
        <f>VLOOKUP(F18,'[1]SHALIMAR CHEMICALS'!$C$3:$D$86,2,FALSE)</f>
        <v>40.25</v>
      </c>
      <c r="I18" s="3">
        <f t="shared" si="0"/>
        <v>957.95</v>
      </c>
      <c r="J18" s="3">
        <f t="shared" si="1"/>
        <v>238</v>
      </c>
      <c r="K18" s="3">
        <f t="shared" si="2"/>
        <v>714</v>
      </c>
      <c r="L18" s="3">
        <v>20</v>
      </c>
      <c r="M18" s="7">
        <f t="shared" si="3"/>
        <v>6719.7</v>
      </c>
      <c r="N18" s="20" t="s">
        <v>44</v>
      </c>
    </row>
    <row r="19" spans="1:14" ht="15" customHeight="1">
      <c r="A19" s="6">
        <f t="shared" si="4"/>
        <v>16</v>
      </c>
      <c r="B19" s="2" t="s">
        <v>78</v>
      </c>
      <c r="C19" s="4" t="s">
        <v>79</v>
      </c>
      <c r="D19" s="2" t="s">
        <v>80</v>
      </c>
      <c r="E19" s="31" t="s">
        <v>12</v>
      </c>
      <c r="F19" s="2" t="s">
        <v>13</v>
      </c>
      <c r="G19" s="2">
        <v>537</v>
      </c>
      <c r="H19" s="3">
        <f>VLOOKUP(F19,'[1]SHALIMAR CHEMICALS'!$C$3:$D$86,2,FALSE)</f>
        <v>46</v>
      </c>
      <c r="I19" s="3">
        <f t="shared" si="0"/>
        <v>4940.4000000000005</v>
      </c>
      <c r="J19" s="3">
        <f t="shared" si="1"/>
        <v>1074</v>
      </c>
      <c r="K19" s="3">
        <f t="shared" si="2"/>
        <v>3222</v>
      </c>
      <c r="L19" s="3">
        <v>20</v>
      </c>
      <c r="M19" s="7">
        <f t="shared" si="3"/>
        <v>33958.400000000001</v>
      </c>
      <c r="N19" s="20" t="s">
        <v>16</v>
      </c>
    </row>
    <row r="20" spans="1:14" ht="15" customHeight="1">
      <c r="A20" s="6">
        <f t="shared" si="4"/>
        <v>17</v>
      </c>
      <c r="B20" s="2" t="s">
        <v>81</v>
      </c>
      <c r="C20" s="4" t="s">
        <v>82</v>
      </c>
      <c r="D20" s="2" t="s">
        <v>83</v>
      </c>
      <c r="E20" s="31" t="s">
        <v>12</v>
      </c>
      <c r="F20" s="2" t="s">
        <v>84</v>
      </c>
      <c r="G20" s="2">
        <v>79</v>
      </c>
      <c r="H20" s="3">
        <f>VLOOKUP(F20,'[1]SHALIMAR CHEMICALS'!$C$3:$D$86,2,FALSE)</f>
        <v>57.5</v>
      </c>
      <c r="I20" s="3">
        <f t="shared" si="0"/>
        <v>908.5</v>
      </c>
      <c r="J20" s="3">
        <f t="shared" si="1"/>
        <v>158</v>
      </c>
      <c r="K20" s="3">
        <f t="shared" si="2"/>
        <v>474</v>
      </c>
      <c r="L20" s="3">
        <v>20</v>
      </c>
      <c r="M20" s="7">
        <f t="shared" si="3"/>
        <v>6103</v>
      </c>
      <c r="N20" s="20" t="s">
        <v>85</v>
      </c>
    </row>
    <row r="21" spans="1:14" ht="15" customHeight="1" thickBot="1">
      <c r="A21" s="26">
        <f t="shared" si="4"/>
        <v>18</v>
      </c>
      <c r="B21" s="27" t="s">
        <v>86</v>
      </c>
      <c r="C21" s="28" t="s">
        <v>87</v>
      </c>
      <c r="D21" s="27" t="s">
        <v>88</v>
      </c>
      <c r="E21" s="35" t="s">
        <v>12</v>
      </c>
      <c r="F21" s="27" t="s">
        <v>13</v>
      </c>
      <c r="G21" s="27">
        <v>264</v>
      </c>
      <c r="H21" s="29">
        <f>VLOOKUP(F21,'[1]SHALIMAR CHEMICALS'!$C$3:$D$86,2,FALSE)</f>
        <v>46</v>
      </c>
      <c r="I21" s="29">
        <f t="shared" si="0"/>
        <v>2428.8000000000002</v>
      </c>
      <c r="J21" s="29">
        <f t="shared" si="1"/>
        <v>528</v>
      </c>
      <c r="K21" s="29">
        <f t="shared" si="2"/>
        <v>1584</v>
      </c>
      <c r="L21" s="29">
        <v>20</v>
      </c>
      <c r="M21" s="30">
        <f t="shared" si="3"/>
        <v>16704.8</v>
      </c>
      <c r="N21" s="20" t="s">
        <v>16</v>
      </c>
    </row>
    <row r="22" spans="1:14" ht="15" customHeight="1" thickBot="1">
      <c r="A22" s="52" t="s">
        <v>89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4"/>
      <c r="M22" s="37">
        <f>ROUND(SUM(M4:M21),0)</f>
        <v>223867</v>
      </c>
      <c r="N22" s="32"/>
    </row>
    <row r="23" spans="1:14" ht="15" customHeight="1" thickBot="1">
      <c r="A23" s="12"/>
      <c r="B23"/>
      <c r="C23" s="19"/>
      <c r="D23"/>
      <c r="E23"/>
      <c r="F23"/>
      <c r="G23" s="36">
        <f>SUM(G4:G21)</f>
        <v>3571</v>
      </c>
      <c r="H23" s="16"/>
      <c r="I23" s="16"/>
      <c r="J23" s="16"/>
      <c r="K23" s="16"/>
      <c r="L23" s="16"/>
      <c r="M23" s="16"/>
      <c r="N23"/>
    </row>
    <row r="24" spans="1:14" ht="16.5" customHeight="1" thickBot="1">
      <c r="A24" s="38" t="s">
        <v>4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</row>
    <row r="25" spans="1:14" ht="37.5" customHeight="1" thickBot="1">
      <c r="A25" s="41" t="s">
        <v>20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</row>
    <row r="26" spans="1:14" ht="15" customHeight="1"/>
    <row r="27" spans="1:14" ht="15" customHeight="1"/>
    <row r="28" spans="1:14" ht="15" customHeight="1"/>
    <row r="29" spans="1:14" ht="15" customHeight="1"/>
    <row r="30" spans="1:14" ht="15" customHeight="1"/>
    <row r="31" spans="1:14" ht="15" customHeight="1"/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sortState ref="B4:O51">
    <sortCondition ref="B4:B51"/>
  </sortState>
  <mergeCells count="7">
    <mergeCell ref="A24:M24"/>
    <mergeCell ref="A25:M25"/>
    <mergeCell ref="G1:M1"/>
    <mergeCell ref="G2:M2"/>
    <mergeCell ref="A1:F1"/>
    <mergeCell ref="A2:F2"/>
    <mergeCell ref="A22:L22"/>
  </mergeCells>
  <conditionalFormatting sqref="D4:D23">
    <cfRule type="duplicateValues" dxfId="1" priority="22"/>
  </conditionalFormatting>
  <conditionalFormatting sqref="C4:C23">
    <cfRule type="duplicateValues" dxfId="0" priority="23"/>
  </conditionalFormatting>
  <pageMargins left="0.31496062992125984" right="0.15748031496062992" top="0.55000000000000004" bottom="0.15748031496062992" header="0.47244094488188981" footer="0.15748031496062992"/>
  <pageSetup paperSize="9" scale="92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"/>
  <sheetViews>
    <sheetView workbookViewId="0">
      <selection activeCell="N24" sqref="N24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285156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5.5703125" bestFit="1" customWidth="1"/>
    <col min="9" max="9" width="7.5703125" bestFit="1" customWidth="1"/>
    <col min="10" max="10" width="6.5703125" bestFit="1" customWidth="1"/>
    <col min="11" max="11" width="7" bestFit="1" customWidth="1"/>
    <col min="12" max="12" width="6.42578125" bestFit="1" customWidth="1"/>
    <col min="13" max="13" width="7.5703125" bestFit="1" customWidth="1"/>
    <col min="14" max="14" width="17.28515625" bestFit="1" customWidth="1"/>
    <col min="16" max="16" width="80.7109375" bestFit="1" customWidth="1"/>
  </cols>
  <sheetData>
    <row r="1" spans="1:16" ht="15.75" thickBot="1">
      <c r="A1" s="8" t="s">
        <v>14</v>
      </c>
      <c r="B1" s="9" t="s">
        <v>1</v>
      </c>
      <c r="C1" s="9" t="s">
        <v>5</v>
      </c>
      <c r="D1" s="9" t="s">
        <v>22</v>
      </c>
      <c r="E1" s="9" t="s">
        <v>6</v>
      </c>
      <c r="F1" s="9" t="s">
        <v>7</v>
      </c>
      <c r="G1" s="9" t="s">
        <v>2</v>
      </c>
      <c r="H1" s="10" t="s">
        <v>3</v>
      </c>
      <c r="I1" s="10" t="s">
        <v>8</v>
      </c>
      <c r="J1" s="10" t="s">
        <v>9</v>
      </c>
      <c r="K1" s="10" t="s">
        <v>17</v>
      </c>
      <c r="L1" s="10" t="s">
        <v>10</v>
      </c>
      <c r="M1" s="11" t="s">
        <v>11</v>
      </c>
      <c r="N1" s="5" t="s">
        <v>15</v>
      </c>
    </row>
    <row r="2" spans="1:16">
      <c r="A2" s="6">
        <v>10</v>
      </c>
      <c r="B2" s="2" t="s">
        <v>23</v>
      </c>
      <c r="C2" s="4" t="s">
        <v>25</v>
      </c>
      <c r="D2" s="2" t="s">
        <v>24</v>
      </c>
      <c r="E2" s="15" t="s">
        <v>12</v>
      </c>
      <c r="F2" s="2" t="s">
        <v>19</v>
      </c>
      <c r="G2" s="2">
        <v>162</v>
      </c>
      <c r="H2" s="3">
        <v>40.25</v>
      </c>
      <c r="I2" s="3">
        <v>1304.1000000000001</v>
      </c>
      <c r="J2" s="3">
        <v>324</v>
      </c>
      <c r="K2" s="3">
        <v>972</v>
      </c>
      <c r="L2" s="3">
        <v>20</v>
      </c>
      <c r="M2" s="7">
        <v>9140.6</v>
      </c>
      <c r="N2" s="14" t="s">
        <v>21</v>
      </c>
      <c r="P2" s="18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2025-04-24T06:37:14Z</cp:lastPrinted>
  <dcterms:created xsi:type="dcterms:W3CDTF">2022-05-02T05:54:47Z</dcterms:created>
  <dcterms:modified xsi:type="dcterms:W3CDTF">2025-04-24T07:11:05Z</dcterms:modified>
</cp:coreProperties>
</file>