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Invoice!$A$3:$P$95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95" i="1" l="1"/>
  <c r="J93" i="1"/>
  <c r="I93" i="1"/>
  <c r="H93" i="1"/>
  <c r="J92" i="1"/>
  <c r="I92" i="1"/>
  <c r="H92" i="1"/>
  <c r="L92" i="1" s="1"/>
  <c r="J91" i="1"/>
  <c r="I91" i="1"/>
  <c r="H91" i="1"/>
  <c r="J90" i="1"/>
  <c r="I90" i="1"/>
  <c r="H90" i="1"/>
  <c r="L90" i="1" s="1"/>
  <c r="J89" i="1"/>
  <c r="I89" i="1"/>
  <c r="H89" i="1"/>
  <c r="J88" i="1"/>
  <c r="I88" i="1"/>
  <c r="J87" i="1"/>
  <c r="I87" i="1"/>
  <c r="J86" i="1"/>
  <c r="I86" i="1"/>
  <c r="H86" i="1"/>
  <c r="L86" i="1" s="1"/>
  <c r="J85" i="1"/>
  <c r="I85" i="1"/>
  <c r="H85" i="1"/>
  <c r="J84" i="1"/>
  <c r="I84" i="1"/>
  <c r="H84" i="1"/>
  <c r="L84" i="1" s="1"/>
  <c r="J83" i="1"/>
  <c r="I83" i="1"/>
  <c r="H83" i="1"/>
  <c r="J82" i="1"/>
  <c r="I82" i="1"/>
  <c r="H82" i="1"/>
  <c r="L82" i="1" s="1"/>
  <c r="J81" i="1"/>
  <c r="I81" i="1"/>
  <c r="H81" i="1"/>
  <c r="J80" i="1"/>
  <c r="I80" i="1"/>
  <c r="H80" i="1"/>
  <c r="L80" i="1" s="1"/>
  <c r="J79" i="1"/>
  <c r="I79" i="1"/>
  <c r="H79" i="1"/>
  <c r="J78" i="1"/>
  <c r="I78" i="1"/>
  <c r="H78" i="1"/>
  <c r="L78" i="1" s="1"/>
  <c r="J77" i="1"/>
  <c r="I77" i="1"/>
  <c r="H77" i="1"/>
  <c r="J76" i="1"/>
  <c r="I76" i="1"/>
  <c r="H76" i="1"/>
  <c r="L76" i="1" s="1"/>
  <c r="J75" i="1"/>
  <c r="I75" i="1"/>
  <c r="H75" i="1"/>
  <c r="J74" i="1"/>
  <c r="I74" i="1"/>
  <c r="H74" i="1"/>
  <c r="L74" i="1" s="1"/>
  <c r="J73" i="1"/>
  <c r="I73" i="1"/>
  <c r="H73" i="1"/>
  <c r="J72" i="1"/>
  <c r="I72" i="1"/>
  <c r="H72" i="1"/>
  <c r="L72" i="1" s="1"/>
  <c r="J71" i="1"/>
  <c r="I71" i="1"/>
  <c r="H71" i="1"/>
  <c r="J70" i="1"/>
  <c r="I70" i="1"/>
  <c r="H70" i="1"/>
  <c r="L70" i="1" s="1"/>
  <c r="J69" i="1"/>
  <c r="I69" i="1"/>
  <c r="H69" i="1"/>
  <c r="J68" i="1"/>
  <c r="I68" i="1"/>
  <c r="H68" i="1"/>
  <c r="L68" i="1" s="1"/>
  <c r="J67" i="1"/>
  <c r="I67" i="1"/>
  <c r="H67" i="1"/>
  <c r="J66" i="1"/>
  <c r="I66" i="1"/>
  <c r="H66" i="1"/>
  <c r="L66" i="1" s="1"/>
  <c r="J65" i="1"/>
  <c r="I65" i="1"/>
  <c r="H65" i="1"/>
  <c r="J64" i="1"/>
  <c r="I64" i="1"/>
  <c r="H64" i="1"/>
  <c r="L64" i="1" s="1"/>
  <c r="J63" i="1"/>
  <c r="I63" i="1"/>
  <c r="H63" i="1"/>
  <c r="J62" i="1"/>
  <c r="I62" i="1"/>
  <c r="J61" i="1"/>
  <c r="I61" i="1"/>
  <c r="J60" i="1"/>
  <c r="I60" i="1"/>
  <c r="J59" i="1"/>
  <c r="I59" i="1"/>
  <c r="J58" i="1"/>
  <c r="I58" i="1"/>
  <c r="H58" i="1"/>
  <c r="L58" i="1" s="1"/>
  <c r="J57" i="1"/>
  <c r="I57" i="1"/>
  <c r="H57" i="1"/>
  <c r="J56" i="1"/>
  <c r="I56" i="1"/>
  <c r="H56" i="1"/>
  <c r="L56" i="1" s="1"/>
  <c r="J55" i="1"/>
  <c r="I55" i="1"/>
  <c r="H55" i="1"/>
  <c r="J54" i="1"/>
  <c r="I54" i="1"/>
  <c r="H54" i="1"/>
  <c r="L54" i="1" s="1"/>
  <c r="J53" i="1"/>
  <c r="I53" i="1"/>
  <c r="H53" i="1"/>
  <c r="J52" i="1"/>
  <c r="I52" i="1"/>
  <c r="H52" i="1"/>
  <c r="L52" i="1" s="1"/>
  <c r="J51" i="1"/>
  <c r="I51" i="1"/>
  <c r="H51" i="1"/>
  <c r="J50" i="1"/>
  <c r="I50" i="1"/>
  <c r="H50" i="1"/>
  <c r="L50" i="1" s="1"/>
  <c r="J49" i="1"/>
  <c r="I49" i="1"/>
  <c r="H49" i="1"/>
  <c r="J48" i="1"/>
  <c r="I48" i="1"/>
  <c r="H48" i="1"/>
  <c r="L48" i="1" s="1"/>
  <c r="J47" i="1"/>
  <c r="I47" i="1"/>
  <c r="H47" i="1"/>
  <c r="J46" i="1"/>
  <c r="I46" i="1"/>
  <c r="H46" i="1"/>
  <c r="L46" i="1" s="1"/>
  <c r="J45" i="1"/>
  <c r="I45" i="1"/>
  <c r="H45" i="1"/>
  <c r="J44" i="1"/>
  <c r="I44" i="1"/>
  <c r="H44" i="1"/>
  <c r="L44" i="1" s="1"/>
  <c r="J43" i="1"/>
  <c r="I43" i="1"/>
  <c r="H43" i="1"/>
  <c r="J42" i="1"/>
  <c r="I42" i="1"/>
  <c r="H42" i="1"/>
  <c r="L42" i="1" s="1"/>
  <c r="J41" i="1"/>
  <c r="I41" i="1"/>
  <c r="H41" i="1"/>
  <c r="J40" i="1"/>
  <c r="I40" i="1"/>
  <c r="H40" i="1"/>
  <c r="L40" i="1" s="1"/>
  <c r="J39" i="1"/>
  <c r="I39" i="1"/>
  <c r="H39" i="1"/>
  <c r="J38" i="1"/>
  <c r="I38" i="1"/>
  <c r="H38" i="1"/>
  <c r="L38" i="1" s="1"/>
  <c r="J37" i="1"/>
  <c r="I37" i="1"/>
  <c r="H37" i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J31" i="1"/>
  <c r="I31" i="1"/>
  <c r="L31" i="1" s="1"/>
  <c r="J30" i="1"/>
  <c r="I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J22" i="1"/>
  <c r="I22" i="1"/>
  <c r="L22" i="1" s="1"/>
  <c r="J21" i="1"/>
  <c r="I21" i="1"/>
  <c r="H21" i="1"/>
  <c r="J20" i="1"/>
  <c r="I20" i="1"/>
  <c r="H20" i="1"/>
  <c r="J19" i="1"/>
  <c r="I19" i="1"/>
  <c r="L19" i="1" s="1"/>
  <c r="J18" i="1"/>
  <c r="I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J11" i="1"/>
  <c r="I11" i="1"/>
  <c r="J10" i="1"/>
  <c r="I10" i="1"/>
  <c r="J9" i="1"/>
  <c r="I9" i="1"/>
  <c r="J8" i="1"/>
  <c r="I8" i="1"/>
  <c r="H8" i="1"/>
  <c r="L8" i="1" s="1"/>
  <c r="J7" i="1"/>
  <c r="I7" i="1"/>
  <c r="H7" i="1"/>
  <c r="J6" i="1"/>
  <c r="I6" i="1"/>
  <c r="H6" i="1"/>
  <c r="J5" i="1"/>
  <c r="I5" i="1"/>
  <c r="H5" i="1"/>
  <c r="J4" i="1"/>
  <c r="I4" i="1"/>
  <c r="H4" i="1"/>
  <c r="L5" i="1" l="1"/>
  <c r="L7" i="1"/>
  <c r="L9" i="1"/>
  <c r="L11" i="1"/>
  <c r="L12" i="1"/>
  <c r="L13" i="1"/>
  <c r="L15" i="1"/>
  <c r="L17" i="1"/>
  <c r="L21" i="1"/>
  <c r="L25" i="1"/>
  <c r="L27" i="1"/>
  <c r="L29" i="1"/>
  <c r="L33" i="1"/>
  <c r="L35" i="1"/>
  <c r="L37" i="1"/>
  <c r="L39" i="1"/>
  <c r="L41" i="1"/>
  <c r="L43" i="1"/>
  <c r="L45" i="1"/>
  <c r="L47" i="1"/>
  <c r="L49" i="1"/>
  <c r="L51" i="1"/>
  <c r="L53" i="1"/>
  <c r="L55" i="1"/>
  <c r="L75" i="1"/>
  <c r="L77" i="1"/>
  <c r="L79" i="1"/>
  <c r="L85" i="1"/>
  <c r="L87" i="1"/>
  <c r="L88" i="1"/>
  <c r="L93" i="1"/>
  <c r="L57" i="1"/>
  <c r="L59" i="1"/>
  <c r="L60" i="1"/>
  <c r="L61" i="1"/>
  <c r="L62" i="1"/>
  <c r="L63" i="1"/>
  <c r="L65" i="1"/>
  <c r="L67" i="1"/>
  <c r="L69" i="1"/>
  <c r="L71" i="1"/>
  <c r="L73" i="1"/>
  <c r="L81" i="1"/>
  <c r="L83" i="1"/>
  <c r="L89" i="1"/>
  <c r="L91" i="1"/>
  <c r="L4" i="1"/>
  <c r="L6" i="1"/>
  <c r="L20" i="1"/>
  <c r="L10" i="1"/>
  <c r="L23" i="1"/>
  <c r="J5" i="2"/>
  <c r="I5" i="2"/>
  <c r="H5" i="2"/>
  <c r="L5" i="2" s="1"/>
  <c r="J4" i="2"/>
  <c r="I4" i="2"/>
  <c r="H4" i="2"/>
  <c r="J3" i="2"/>
  <c r="I3" i="2"/>
  <c r="H3" i="2"/>
  <c r="L3" i="2" s="1"/>
  <c r="L94" i="1" l="1"/>
  <c r="L4" i="2"/>
</calcChain>
</file>

<file path=xl/sharedStrings.xml><?xml version="1.0" encoding="utf-8"?>
<sst xmlns="http://schemas.openxmlformats.org/spreadsheetml/2006/main" count="596" uniqueCount="161">
  <si>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</si>
  <si>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</si>
  <si>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</si>
  <si>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</si>
  <si>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</si>
  <si>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</si>
  <si>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</si>
  <si>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</si>
  <si>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</si>
  <si>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</si>
  <si>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</si>
  <si>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</si>
  <si>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</si>
  <si>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</si>
  <si>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</si>
  <si>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</si>
  <si>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</si>
  <si>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</si>
  <si>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</si>
  <si>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</si>
  <si>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</si>
  <si>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</si>
  <si>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</si>
  <si>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</si>
  <si>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</si>
  <si>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</si>
  <si>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INV. NO.</t>
  </si>
  <si>
    <t>GST to be paid by Consignor under Reverse Charge Mechanism (RCM) as per GST</t>
  </si>
  <si>
    <t>Thanking you for your business.
PRAGATI LOGISTICS</t>
  </si>
  <si>
    <t>JEYPORE</t>
  </si>
  <si>
    <t>NABARANGPUR</t>
  </si>
  <si>
    <t>ROURKELA</t>
  </si>
  <si>
    <t>BARIPADA</t>
  </si>
  <si>
    <t>BALASORE</t>
  </si>
  <si>
    <t>DASPALLA</t>
  </si>
  <si>
    <t>JHOLA SAHI</t>
  </si>
  <si>
    <t>JARKA</t>
  </si>
  <si>
    <t>Declaration � Kindly verify and confirm before 20/05/2024</t>
  </si>
  <si>
    <t>03/4/2024</t>
  </si>
  <si>
    <t>PL/JA/00147</t>
  </si>
  <si>
    <t>3</t>
  </si>
  <si>
    <t>KOTPAD</t>
  </si>
  <si>
    <t>PL/JA/00153</t>
  </si>
  <si>
    <t>5</t>
  </si>
  <si>
    <t>PATTAMUNDAI</t>
  </si>
  <si>
    <t>PL/JA/00174</t>
  </si>
  <si>
    <t>4</t>
  </si>
  <si>
    <t>08/4/2024</t>
  </si>
  <si>
    <t>PL/JA/00470</t>
  </si>
  <si>
    <t>13</t>
  </si>
  <si>
    <t>CUTTACK CONTAINMENT ROAD</t>
  </si>
  <si>
    <t>09/4/2024</t>
  </si>
  <si>
    <t>PL/JA/00576</t>
  </si>
  <si>
    <t>16</t>
  </si>
  <si>
    <t>BALICHANDRAPUR</t>
  </si>
  <si>
    <t>PL/JA/00581</t>
  </si>
  <si>
    <t>17</t>
  </si>
  <si>
    <t>KENDRAPARA</t>
  </si>
  <si>
    <t>10/4/2024</t>
  </si>
  <si>
    <t>PL/JA/00620</t>
  </si>
  <si>
    <t>19</t>
  </si>
  <si>
    <t>PL/JA/00649</t>
  </si>
  <si>
    <t>18</t>
  </si>
  <si>
    <t>11/4/2024</t>
  </si>
  <si>
    <t>PL/JA/00729</t>
  </si>
  <si>
    <t>22</t>
  </si>
  <si>
    <t xml:space="preserve">CDA </t>
  </si>
  <si>
    <t>15/4/2024</t>
  </si>
  <si>
    <t>PL/JA/00948</t>
  </si>
  <si>
    <t>29</t>
  </si>
  <si>
    <t>RAJ SUNAKHALA</t>
  </si>
  <si>
    <t>PL/JA/01016</t>
  </si>
  <si>
    <t>31</t>
  </si>
  <si>
    <t>BANAMALIPUR</t>
  </si>
  <si>
    <t>PL/JA/01051</t>
  </si>
  <si>
    <t>30</t>
  </si>
  <si>
    <t>NUAPATNA</t>
  </si>
  <si>
    <t>PL/JA/01056</t>
  </si>
  <si>
    <t>26</t>
  </si>
  <si>
    <t>RAIRANGPUR</t>
  </si>
  <si>
    <t>PL/JA/01058</t>
  </si>
  <si>
    <t>27</t>
  </si>
  <si>
    <t>JATNI</t>
  </si>
  <si>
    <t>PL/JA/01082</t>
  </si>
  <si>
    <t>28</t>
  </si>
  <si>
    <t>PURI</t>
  </si>
  <si>
    <t>16/4/2024</t>
  </si>
  <si>
    <t>PL/JA/01014</t>
  </si>
  <si>
    <t>25</t>
  </si>
  <si>
    <t>BHADRAK</t>
  </si>
  <si>
    <t>18/4/2024</t>
  </si>
  <si>
    <t>PL/JA/01157</t>
  </si>
  <si>
    <t>38</t>
  </si>
  <si>
    <t>PL/JA/01255</t>
  </si>
  <si>
    <t>37</t>
  </si>
  <si>
    <t>PL/JA/01313</t>
  </si>
  <si>
    <t>39</t>
  </si>
  <si>
    <t>PAHILIPADA</t>
  </si>
  <si>
    <t>PL/JA/01357</t>
  </si>
  <si>
    <t>40</t>
  </si>
  <si>
    <t>PL/JA/01387</t>
  </si>
  <si>
    <t>41</t>
  </si>
  <si>
    <t>KUPARI</t>
  </si>
  <si>
    <t>20/4/2024</t>
  </si>
  <si>
    <t>PL/JA/01544</t>
  </si>
  <si>
    <t>51</t>
  </si>
  <si>
    <t>UMERKOT</t>
  </si>
  <si>
    <t>22/4/2024</t>
  </si>
  <si>
    <t>PL/JA/01452</t>
  </si>
  <si>
    <t>50</t>
  </si>
  <si>
    <t>PL/JA/01505</t>
  </si>
  <si>
    <t>49</t>
  </si>
  <si>
    <t>KABISURYANAGAR</t>
  </si>
  <si>
    <t>PL/JA/01507</t>
  </si>
  <si>
    <t>54</t>
  </si>
  <si>
    <t>PL/JA/01509</t>
  </si>
  <si>
    <t>53</t>
  </si>
  <si>
    <t>FIRINGI BAZAR</t>
  </si>
  <si>
    <t>PL/JA/01551</t>
  </si>
  <si>
    <t>48</t>
  </si>
  <si>
    <t>PHULBANI</t>
  </si>
  <si>
    <t>24/4/2024</t>
  </si>
  <si>
    <t>PL/JA/01665</t>
  </si>
  <si>
    <t>59</t>
  </si>
  <si>
    <t>PL/JA/01668</t>
  </si>
  <si>
    <t>60</t>
  </si>
  <si>
    <t>BHUBANESWAR</t>
  </si>
  <si>
    <t>PL/JA/01690</t>
  </si>
  <si>
    <t>63</t>
  </si>
  <si>
    <t>PL/JA/01749</t>
  </si>
  <si>
    <t>57</t>
  </si>
  <si>
    <t>PL/JA/01897</t>
  </si>
  <si>
    <t>61</t>
  </si>
  <si>
    <t>KEONJHAR</t>
  </si>
  <si>
    <t>25/4/2024</t>
  </si>
  <si>
    <t>PL/JA/01748</t>
  </si>
  <si>
    <t>58</t>
  </si>
  <si>
    <t>PIRAHAT</t>
  </si>
  <si>
    <t>27/4/2024</t>
  </si>
  <si>
    <t>PL/JA/01886</t>
  </si>
  <si>
    <t>70</t>
  </si>
  <si>
    <t>POLSARA</t>
  </si>
  <si>
    <t>PL/JA/02038</t>
  </si>
  <si>
    <t>68</t>
  </si>
  <si>
    <t>29/4/2024</t>
  </si>
  <si>
    <t>PL/JA/02290</t>
  </si>
  <si>
    <t>71</t>
  </si>
  <si>
    <t>JHUMPURA</t>
  </si>
  <si>
    <t>30/4/2024</t>
  </si>
  <si>
    <t>PL/JA/02129</t>
  </si>
  <si>
    <t>80</t>
  </si>
  <si>
    <t>PL/JA/02255</t>
  </si>
  <si>
    <t>77</t>
  </si>
  <si>
    <t>SIMILIGUDA</t>
  </si>
  <si>
    <t>PL/JA/02256</t>
  </si>
  <si>
    <t>78</t>
  </si>
  <si>
    <t>KORAPUT</t>
  </si>
  <si>
    <t>PL/JA/02257</t>
  </si>
  <si>
    <t>79</t>
  </si>
  <si>
    <t>(RUPEES EIGHTY SIX THOUSAND EIGHT HUNDRED SIX ONLY)</t>
  </si>
  <si>
    <t>Bill Date: 30/04/2024
Bill NO :  4507
Total Amount: 86806.00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</si>
</sst>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3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/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2" fontId="1" fillId="0" borderId="20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0" fillId="0" borderId="22" xfId="0" applyNumberFormat="1" applyFont="1" applyFill="1" applyBorder="1"/>
    <xf numFmtId="0" fontId="0" fillId="0" borderId="22" xfId="0" applyNumberFormat="1" applyFont="1" applyBorder="1" applyAlignment="1">
      <alignment wrapText="1"/>
    </xf>
    <xf numFmtId="2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2" fillId="0" borderId="24" xfId="0" applyNumberFormat="1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0" fillId="0" borderId="27" xfId="0" applyNumberFormat="1" applyFont="1" applyBorder="1"/>
    <xf numFmtId="0" fontId="0" fillId="0" borderId="27" xfId="0" applyNumberFormat="1" applyFont="1" applyFill="1" applyBorder="1"/>
    <xf numFmtId="0" fontId="0" fillId="0" borderId="27" xfId="0" applyNumberFormat="1" applyFont="1" applyBorder="1" applyAlignment="1">
      <alignment wrapText="1"/>
    </xf>
    <xf numFmtId="2" fontId="0" fillId="0" borderId="27" xfId="0" applyNumberFormat="1" applyFont="1" applyBorder="1"/>
    <xf numFmtId="0" fontId="0" fillId="0" borderId="28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6</xdr:col>
      <xdr:colOff>247650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3962399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workbookViewId="0">
      <selection activeCell="Q11" sqref="Q11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customWidth="1"/>
    <col min="4" max="4" width="8.7109375" style="1" bestFit="1" customWidth="1"/>
    <col min="5" max="5" width="6.5703125" style="1" customWidth="1"/>
    <col min="6" max="6" width="15" style="1" bestFit="1" customWidth="1"/>
    <col min="7" max="7" width="5.42578125" style="1" bestFit="1" customWidth="1"/>
    <col min="8" max="9" width="6.5703125" style="1" bestFit="1" customWidth="1"/>
    <col min="10" max="10" width="7.140625" style="1" customWidth="1"/>
    <col min="11" max="11" width="6.42578125" style="1" bestFit="1" customWidth="1"/>
    <col min="12" max="12" width="8.5703125" style="1" bestFit="1" customWidth="1"/>
    <col min="13" max="13" width="10.7109375" style="1" customWidth="1"/>
    <col min="14" max="15" width="9.140625" style="1"/>
    <col min="16" max="16" width="9.5703125" style="1" bestFit="1" customWidth="1"/>
    <col min="17" max="16384" width="9.140625" style="1"/>
  </cols>
  <sheetData>
    <row r="1" spans="1:16" ht="71.25" customHeight="1" thickBot="1">
      <c r="A1" s="34"/>
      <c r="B1" s="35"/>
      <c r="C1" s="35"/>
      <c r="D1" s="35"/>
      <c r="E1" s="35"/>
      <c r="F1" s="35"/>
      <c r="G1" s="35"/>
      <c r="H1" s="35" t="s">
        <v>14</v>
      </c>
      <c r="I1" s="35"/>
      <c r="J1" s="35"/>
      <c r="K1" s="35"/>
      <c r="L1" s="35"/>
      <c r="M1" s="37"/>
    </row>
    <row r="2" spans="1:16" ht="77.25" customHeight="1" thickBot="1">
      <c r="A2" s="31" t="s">
        <v>24</v>
      </c>
      <c r="B2" s="32"/>
      <c r="C2" s="32"/>
      <c r="D2" s="32"/>
      <c r="E2" s="32"/>
      <c r="F2" s="32"/>
      <c r="G2" s="36"/>
      <c r="H2" s="38" t="s">
        <v>160</v>
      </c>
      <c r="I2" s="38"/>
      <c r="J2" s="38"/>
      <c r="K2" s="38"/>
      <c r="L2" s="38"/>
      <c r="M2" s="39"/>
      <c r="P2" s="14"/>
    </row>
    <row r="3" spans="1:16" s="2" customFormat="1" ht="15" customHeight="1" thickBot="1">
      <c r="A3" s="17" t="s">
        <v>15</v>
      </c>
      <c r="B3" s="18" t="s">
        <v>0</v>
      </c>
      <c r="C3" s="18" t="s">
        <v>16</v>
      </c>
      <c r="D3" s="18" t="s">
        <v>26</v>
      </c>
      <c r="E3" s="18" t="s">
        <v>9</v>
      </c>
      <c r="F3" s="18" t="s">
        <v>10</v>
      </c>
      <c r="G3" s="18" t="s">
        <v>1</v>
      </c>
      <c r="H3" s="19" t="s">
        <v>2</v>
      </c>
      <c r="I3" s="19" t="s">
        <v>5</v>
      </c>
      <c r="J3" s="19" t="s">
        <v>6</v>
      </c>
      <c r="K3" s="19" t="s">
        <v>7</v>
      </c>
      <c r="L3" s="19" t="s">
        <v>8</v>
      </c>
      <c r="M3" s="20" t="s">
        <v>17</v>
      </c>
      <c r="P3" s="6"/>
    </row>
    <row r="4" spans="1:16" s="2" customFormat="1" ht="15" customHeight="1">
      <c r="A4" s="44">
        <v>1</v>
      </c>
      <c r="B4" s="45" t="s">
        <v>38</v>
      </c>
      <c r="C4" s="45" t="s">
        <v>39</v>
      </c>
      <c r="D4" s="45" t="s">
        <v>40</v>
      </c>
      <c r="E4" s="46" t="s">
        <v>11</v>
      </c>
      <c r="F4" s="47" t="s">
        <v>41</v>
      </c>
      <c r="G4" s="45">
        <v>6</v>
      </c>
      <c r="H4" s="48">
        <f>VLOOKUP(F4,'[1]KOYAS PERFUMARY'!$B$4:$C$124,2,FALSE)</f>
        <v>210</v>
      </c>
      <c r="I4" s="48">
        <f t="shared" ref="I4:I67" si="0">G4*2</f>
        <v>12</v>
      </c>
      <c r="J4" s="48">
        <f t="shared" ref="J4:J67" si="1">G4*12</f>
        <v>72</v>
      </c>
      <c r="K4" s="48"/>
      <c r="L4" s="48">
        <f t="shared" ref="L4:L67" si="2">G4*H4+I4+J4+K4</f>
        <v>1344</v>
      </c>
      <c r="M4" s="49" t="s">
        <v>12</v>
      </c>
      <c r="P4" s="6"/>
    </row>
    <row r="5" spans="1:16" s="2" customFormat="1" ht="15" customHeight="1">
      <c r="A5" s="50"/>
      <c r="B5" s="4" t="s">
        <v>38</v>
      </c>
      <c r="C5" s="4" t="s">
        <v>39</v>
      </c>
      <c r="D5" s="4" t="s">
        <v>40</v>
      </c>
      <c r="E5" s="21" t="s">
        <v>11</v>
      </c>
      <c r="F5" s="15" t="s">
        <v>41</v>
      </c>
      <c r="G5" s="4">
        <v>22</v>
      </c>
      <c r="H5" s="5">
        <f>VLOOKUP(F5,'[1]KOYAS PERFUMARY'!$B$4:$E$121,4,FALSE)</f>
        <v>111</v>
      </c>
      <c r="I5" s="5">
        <f t="shared" si="0"/>
        <v>44</v>
      </c>
      <c r="J5" s="5">
        <f t="shared" si="1"/>
        <v>264</v>
      </c>
      <c r="K5" s="5"/>
      <c r="L5" s="5">
        <f t="shared" si="2"/>
        <v>2750</v>
      </c>
      <c r="M5" s="51" t="s">
        <v>4</v>
      </c>
      <c r="P5" s="6"/>
    </row>
    <row r="6" spans="1:16" s="2" customFormat="1" ht="15" customHeight="1">
      <c r="A6" s="50"/>
      <c r="B6" s="4" t="s">
        <v>38</v>
      </c>
      <c r="C6" s="4" t="s">
        <v>39</v>
      </c>
      <c r="D6" s="4" t="s">
        <v>40</v>
      </c>
      <c r="E6" s="21" t="s">
        <v>11</v>
      </c>
      <c r="F6" s="15" t="s">
        <v>41</v>
      </c>
      <c r="G6" s="4">
        <v>7</v>
      </c>
      <c r="H6" s="5">
        <f>VLOOKUP(F6,'[1]KOYAS PERFUMARY'!$B$4:$D$122,3,FALSE)</f>
        <v>93</v>
      </c>
      <c r="I6" s="5">
        <f t="shared" si="0"/>
        <v>14</v>
      </c>
      <c r="J6" s="5">
        <f t="shared" si="1"/>
        <v>84</v>
      </c>
      <c r="K6" s="5">
        <v>30</v>
      </c>
      <c r="L6" s="5">
        <f t="shared" si="2"/>
        <v>779</v>
      </c>
      <c r="M6" s="51" t="s">
        <v>3</v>
      </c>
      <c r="P6" s="6"/>
    </row>
    <row r="7" spans="1:16" s="2" customFormat="1" ht="15" customHeight="1">
      <c r="A7" s="50">
        <v>2</v>
      </c>
      <c r="B7" s="4" t="s">
        <v>38</v>
      </c>
      <c r="C7" s="4" t="s">
        <v>42</v>
      </c>
      <c r="D7" s="4" t="s">
        <v>43</v>
      </c>
      <c r="E7" s="21" t="s">
        <v>11</v>
      </c>
      <c r="F7" s="15" t="s">
        <v>44</v>
      </c>
      <c r="G7" s="4">
        <v>1</v>
      </c>
      <c r="H7" s="5">
        <f>VLOOKUP(F7,'[1]KOYAS PERFUMARY'!$B$4:$C$124,2,FALSE)</f>
        <v>100</v>
      </c>
      <c r="I7" s="5">
        <f t="shared" si="0"/>
        <v>2</v>
      </c>
      <c r="J7" s="5">
        <f t="shared" si="1"/>
        <v>12</v>
      </c>
      <c r="K7" s="5"/>
      <c r="L7" s="5">
        <f t="shared" si="2"/>
        <v>114</v>
      </c>
      <c r="M7" s="51" t="s">
        <v>12</v>
      </c>
      <c r="P7" s="6"/>
    </row>
    <row r="8" spans="1:16" s="2" customFormat="1" ht="15" customHeight="1">
      <c r="A8" s="50"/>
      <c r="B8" s="4" t="s">
        <v>38</v>
      </c>
      <c r="C8" s="4" t="s">
        <v>42</v>
      </c>
      <c r="D8" s="4" t="s">
        <v>43</v>
      </c>
      <c r="E8" s="21" t="s">
        <v>11</v>
      </c>
      <c r="F8" s="15" t="s">
        <v>44</v>
      </c>
      <c r="G8" s="4">
        <v>21</v>
      </c>
      <c r="H8" s="5">
        <f>VLOOKUP(F8,'[1]KOYAS PERFUMARY'!$B$4:$E$121,4,FALSE)</f>
        <v>60</v>
      </c>
      <c r="I8" s="5">
        <f t="shared" si="0"/>
        <v>42</v>
      </c>
      <c r="J8" s="5">
        <f t="shared" si="1"/>
        <v>252</v>
      </c>
      <c r="K8" s="5">
        <v>30</v>
      </c>
      <c r="L8" s="5">
        <f t="shared" si="2"/>
        <v>1584</v>
      </c>
      <c r="M8" s="51" t="s">
        <v>4</v>
      </c>
      <c r="P8" s="6"/>
    </row>
    <row r="9" spans="1:16" s="2" customFormat="1" ht="15" customHeight="1">
      <c r="A9" s="50">
        <v>3</v>
      </c>
      <c r="B9" s="4" t="s">
        <v>38</v>
      </c>
      <c r="C9" s="4" t="s">
        <v>45</v>
      </c>
      <c r="D9" s="4" t="s">
        <v>46</v>
      </c>
      <c r="E9" s="21" t="s">
        <v>11</v>
      </c>
      <c r="F9" s="15" t="s">
        <v>35</v>
      </c>
      <c r="G9" s="4">
        <v>3</v>
      </c>
      <c r="H9" s="5">
        <v>53</v>
      </c>
      <c r="I9" s="5">
        <f t="shared" si="0"/>
        <v>6</v>
      </c>
      <c r="J9" s="5">
        <f t="shared" si="1"/>
        <v>36</v>
      </c>
      <c r="K9" s="5"/>
      <c r="L9" s="5">
        <f t="shared" si="2"/>
        <v>201</v>
      </c>
      <c r="M9" s="51" t="s">
        <v>12</v>
      </c>
      <c r="P9" s="6"/>
    </row>
    <row r="10" spans="1:16" s="2" customFormat="1" ht="15" customHeight="1">
      <c r="A10" s="50"/>
      <c r="B10" s="4" t="s">
        <v>38</v>
      </c>
      <c r="C10" s="4" t="s">
        <v>45</v>
      </c>
      <c r="D10" s="4" t="s">
        <v>46</v>
      </c>
      <c r="E10" s="21" t="s">
        <v>11</v>
      </c>
      <c r="F10" s="15" t="s">
        <v>35</v>
      </c>
      <c r="G10" s="4">
        <v>2</v>
      </c>
      <c r="H10" s="5">
        <v>41</v>
      </c>
      <c r="I10" s="5">
        <f t="shared" si="0"/>
        <v>4</v>
      </c>
      <c r="J10" s="5">
        <f t="shared" si="1"/>
        <v>24</v>
      </c>
      <c r="K10" s="5"/>
      <c r="L10" s="5">
        <f t="shared" si="2"/>
        <v>110</v>
      </c>
      <c r="M10" s="51" t="s">
        <v>4</v>
      </c>
      <c r="P10" s="6"/>
    </row>
    <row r="11" spans="1:16" s="2" customFormat="1" ht="15" customHeight="1">
      <c r="A11" s="50"/>
      <c r="B11" s="4" t="s">
        <v>38</v>
      </c>
      <c r="C11" s="4" t="s">
        <v>45</v>
      </c>
      <c r="D11" s="4" t="s">
        <v>46</v>
      </c>
      <c r="E11" s="21" t="s">
        <v>11</v>
      </c>
      <c r="F11" s="15" t="s">
        <v>35</v>
      </c>
      <c r="G11" s="4">
        <v>7</v>
      </c>
      <c r="H11" s="5">
        <v>29</v>
      </c>
      <c r="I11" s="5">
        <f t="shared" si="0"/>
        <v>14</v>
      </c>
      <c r="J11" s="5">
        <f t="shared" si="1"/>
        <v>84</v>
      </c>
      <c r="K11" s="5">
        <v>30</v>
      </c>
      <c r="L11" s="5">
        <f t="shared" si="2"/>
        <v>331</v>
      </c>
      <c r="M11" s="51" t="s">
        <v>3</v>
      </c>
      <c r="P11" s="6"/>
    </row>
    <row r="12" spans="1:16" s="2" customFormat="1" ht="15" customHeight="1">
      <c r="A12" s="50">
        <v>4</v>
      </c>
      <c r="B12" s="4" t="s">
        <v>47</v>
      </c>
      <c r="C12" s="4" t="s">
        <v>48</v>
      </c>
      <c r="D12" s="4" t="s">
        <v>49</v>
      </c>
      <c r="E12" s="21" t="s">
        <v>11</v>
      </c>
      <c r="F12" s="15" t="s">
        <v>50</v>
      </c>
      <c r="G12" s="4">
        <v>4</v>
      </c>
      <c r="H12" s="5">
        <v>53</v>
      </c>
      <c r="I12" s="5">
        <f t="shared" si="0"/>
        <v>8</v>
      </c>
      <c r="J12" s="5">
        <f t="shared" si="1"/>
        <v>48</v>
      </c>
      <c r="K12" s="5">
        <v>30</v>
      </c>
      <c r="L12" s="5">
        <f t="shared" si="2"/>
        <v>298</v>
      </c>
      <c r="M12" s="51" t="s">
        <v>12</v>
      </c>
      <c r="P12" s="6"/>
    </row>
    <row r="13" spans="1:16" s="2" customFormat="1" ht="15" customHeight="1">
      <c r="A13" s="50">
        <v>5</v>
      </c>
      <c r="B13" s="4" t="s">
        <v>51</v>
      </c>
      <c r="C13" s="4" t="s">
        <v>52</v>
      </c>
      <c r="D13" s="4" t="s">
        <v>53</v>
      </c>
      <c r="E13" s="21" t="s">
        <v>11</v>
      </c>
      <c r="F13" s="15" t="s">
        <v>54</v>
      </c>
      <c r="G13" s="4">
        <v>3</v>
      </c>
      <c r="H13" s="5">
        <f>VLOOKUP(F13,'[1]KOYAS PERFUMARY'!$B$4:$C$124,2,FALSE)</f>
        <v>87</v>
      </c>
      <c r="I13" s="5">
        <f t="shared" si="0"/>
        <v>6</v>
      </c>
      <c r="J13" s="5">
        <f t="shared" si="1"/>
        <v>36</v>
      </c>
      <c r="K13" s="5"/>
      <c r="L13" s="5">
        <f t="shared" si="2"/>
        <v>303</v>
      </c>
      <c r="M13" s="51" t="s">
        <v>12</v>
      </c>
      <c r="P13" s="6"/>
    </row>
    <row r="14" spans="1:16" s="2" customFormat="1" ht="15" customHeight="1">
      <c r="A14" s="50"/>
      <c r="B14" s="4" t="s">
        <v>51</v>
      </c>
      <c r="C14" s="4" t="s">
        <v>52</v>
      </c>
      <c r="D14" s="4" t="s">
        <v>53</v>
      </c>
      <c r="E14" s="21" t="s">
        <v>11</v>
      </c>
      <c r="F14" s="15" t="s">
        <v>54</v>
      </c>
      <c r="G14" s="4">
        <v>7</v>
      </c>
      <c r="H14" s="5">
        <f>VLOOKUP(F14,'[1]KOYAS PERFUMARY'!$B$4:$D$122,3,FALSE)</f>
        <v>41</v>
      </c>
      <c r="I14" s="5">
        <f t="shared" si="0"/>
        <v>14</v>
      </c>
      <c r="J14" s="5">
        <f t="shared" si="1"/>
        <v>84</v>
      </c>
      <c r="K14" s="5">
        <v>30</v>
      </c>
      <c r="L14" s="5">
        <f t="shared" si="2"/>
        <v>415</v>
      </c>
      <c r="M14" s="51" t="s">
        <v>3</v>
      </c>
      <c r="P14" s="6"/>
    </row>
    <row r="15" spans="1:16" s="2" customFormat="1" ht="15" customHeight="1">
      <c r="A15" s="50">
        <v>6</v>
      </c>
      <c r="B15" s="4" t="s">
        <v>51</v>
      </c>
      <c r="C15" s="4" t="s">
        <v>55</v>
      </c>
      <c r="D15" s="4" t="s">
        <v>56</v>
      </c>
      <c r="E15" s="21" t="s">
        <v>11</v>
      </c>
      <c r="F15" s="15" t="s">
        <v>57</v>
      </c>
      <c r="G15" s="4">
        <v>5</v>
      </c>
      <c r="H15" s="5">
        <f>VLOOKUP(F15,'[1]KOYAS PERFUMARY'!$B$4:$C$124,2,FALSE)</f>
        <v>87</v>
      </c>
      <c r="I15" s="5">
        <f t="shared" si="0"/>
        <v>10</v>
      </c>
      <c r="J15" s="5">
        <f t="shared" si="1"/>
        <v>60</v>
      </c>
      <c r="K15" s="5"/>
      <c r="L15" s="5">
        <f t="shared" si="2"/>
        <v>505</v>
      </c>
      <c r="M15" s="51" t="s">
        <v>12</v>
      </c>
      <c r="P15" s="6"/>
    </row>
    <row r="16" spans="1:16" s="2" customFormat="1" ht="15" customHeight="1">
      <c r="A16" s="50"/>
      <c r="B16" s="4" t="s">
        <v>51</v>
      </c>
      <c r="C16" s="4" t="s">
        <v>55</v>
      </c>
      <c r="D16" s="4" t="s">
        <v>56</v>
      </c>
      <c r="E16" s="21" t="s">
        <v>11</v>
      </c>
      <c r="F16" s="15" t="s">
        <v>57</v>
      </c>
      <c r="G16" s="4">
        <v>21</v>
      </c>
      <c r="H16" s="5">
        <f>VLOOKUP(F16,'[1]KOYAS PERFUMARY'!$B$4:$E$121,4,FALSE)</f>
        <v>53</v>
      </c>
      <c r="I16" s="5">
        <f t="shared" si="0"/>
        <v>42</v>
      </c>
      <c r="J16" s="5">
        <f t="shared" si="1"/>
        <v>252</v>
      </c>
      <c r="K16" s="5"/>
      <c r="L16" s="5">
        <f t="shared" si="2"/>
        <v>1407</v>
      </c>
      <c r="M16" s="51" t="s">
        <v>4</v>
      </c>
      <c r="P16" s="6"/>
    </row>
    <row r="17" spans="1:16" s="2" customFormat="1" ht="15" customHeight="1">
      <c r="A17" s="50"/>
      <c r="B17" s="4" t="s">
        <v>51</v>
      </c>
      <c r="C17" s="4" t="s">
        <v>55</v>
      </c>
      <c r="D17" s="4" t="s">
        <v>56</v>
      </c>
      <c r="E17" s="21" t="s">
        <v>11</v>
      </c>
      <c r="F17" s="15" t="s">
        <v>57</v>
      </c>
      <c r="G17" s="4">
        <v>5</v>
      </c>
      <c r="H17" s="5">
        <f>VLOOKUP(F17,'[1]KOYAS PERFUMARY'!$B$4:$D$122,3,FALSE)</f>
        <v>41</v>
      </c>
      <c r="I17" s="5">
        <f t="shared" si="0"/>
        <v>10</v>
      </c>
      <c r="J17" s="5">
        <f t="shared" si="1"/>
        <v>60</v>
      </c>
      <c r="K17" s="5">
        <v>30</v>
      </c>
      <c r="L17" s="5">
        <f t="shared" si="2"/>
        <v>305</v>
      </c>
      <c r="M17" s="51" t="s">
        <v>3</v>
      </c>
      <c r="P17" s="6"/>
    </row>
    <row r="18" spans="1:16" s="2" customFormat="1" ht="15" customHeight="1">
      <c r="A18" s="50">
        <v>7</v>
      </c>
      <c r="B18" s="4" t="s">
        <v>58</v>
      </c>
      <c r="C18" s="4" t="s">
        <v>59</v>
      </c>
      <c r="D18" s="4" t="s">
        <v>60</v>
      </c>
      <c r="E18" s="21" t="s">
        <v>11</v>
      </c>
      <c r="F18" s="15" t="s">
        <v>35</v>
      </c>
      <c r="G18" s="4">
        <v>5</v>
      </c>
      <c r="H18" s="5">
        <v>53</v>
      </c>
      <c r="I18" s="5">
        <f t="shared" si="0"/>
        <v>10</v>
      </c>
      <c r="J18" s="5">
        <f t="shared" si="1"/>
        <v>60</v>
      </c>
      <c r="K18" s="5"/>
      <c r="L18" s="5">
        <f t="shared" si="2"/>
        <v>335</v>
      </c>
      <c r="M18" s="51" t="s">
        <v>12</v>
      </c>
      <c r="P18" s="6"/>
    </row>
    <row r="19" spans="1:16" s="2" customFormat="1" ht="15" customHeight="1">
      <c r="A19" s="50"/>
      <c r="B19" s="4" t="s">
        <v>58</v>
      </c>
      <c r="C19" s="4" t="s">
        <v>59</v>
      </c>
      <c r="D19" s="4" t="s">
        <v>60</v>
      </c>
      <c r="E19" s="21" t="s">
        <v>11</v>
      </c>
      <c r="F19" s="15" t="s">
        <v>35</v>
      </c>
      <c r="G19" s="4">
        <v>2</v>
      </c>
      <c r="H19" s="5">
        <v>29</v>
      </c>
      <c r="I19" s="5">
        <f t="shared" si="0"/>
        <v>4</v>
      </c>
      <c r="J19" s="5">
        <f t="shared" si="1"/>
        <v>24</v>
      </c>
      <c r="K19" s="5">
        <v>30</v>
      </c>
      <c r="L19" s="5">
        <f t="shared" si="2"/>
        <v>116</v>
      </c>
      <c r="M19" s="51" t="s">
        <v>3</v>
      </c>
      <c r="P19" s="6"/>
    </row>
    <row r="20" spans="1:16" s="2" customFormat="1" ht="15" customHeight="1">
      <c r="A20" s="50">
        <v>8</v>
      </c>
      <c r="B20" s="4" t="s">
        <v>58</v>
      </c>
      <c r="C20" s="4" t="s">
        <v>61</v>
      </c>
      <c r="D20" s="4" t="s">
        <v>62</v>
      </c>
      <c r="E20" s="21" t="s">
        <v>11</v>
      </c>
      <c r="F20" s="15" t="s">
        <v>57</v>
      </c>
      <c r="G20" s="4">
        <v>5</v>
      </c>
      <c r="H20" s="5">
        <f>VLOOKUP(F20,'[1]KOYAS PERFUMARY'!$B$4:$C$124,2,FALSE)</f>
        <v>87</v>
      </c>
      <c r="I20" s="5">
        <f t="shared" si="0"/>
        <v>10</v>
      </c>
      <c r="J20" s="5">
        <f t="shared" si="1"/>
        <v>60</v>
      </c>
      <c r="K20" s="5"/>
      <c r="L20" s="5">
        <f t="shared" si="2"/>
        <v>505</v>
      </c>
      <c r="M20" s="51" t="s">
        <v>12</v>
      </c>
      <c r="P20" s="6"/>
    </row>
    <row r="21" spans="1:16" s="2" customFormat="1" ht="15" customHeight="1">
      <c r="A21" s="50"/>
      <c r="B21" s="4" t="s">
        <v>58</v>
      </c>
      <c r="C21" s="4" t="s">
        <v>61</v>
      </c>
      <c r="D21" s="4" t="s">
        <v>62</v>
      </c>
      <c r="E21" s="21" t="s">
        <v>11</v>
      </c>
      <c r="F21" s="15" t="s">
        <v>57</v>
      </c>
      <c r="G21" s="4">
        <v>1</v>
      </c>
      <c r="H21" s="5">
        <f>VLOOKUP(F21,'[1]KOYAS PERFUMARY'!$B$4:$E$121,4,FALSE)</f>
        <v>53</v>
      </c>
      <c r="I21" s="5">
        <f t="shared" si="0"/>
        <v>2</v>
      </c>
      <c r="J21" s="5">
        <f t="shared" si="1"/>
        <v>12</v>
      </c>
      <c r="K21" s="5">
        <v>30</v>
      </c>
      <c r="L21" s="5">
        <f t="shared" si="2"/>
        <v>97</v>
      </c>
      <c r="M21" s="51" t="s">
        <v>4</v>
      </c>
      <c r="P21" s="6"/>
    </row>
    <row r="22" spans="1:16" s="2" customFormat="1" ht="15" customHeight="1">
      <c r="A22" s="50">
        <v>9</v>
      </c>
      <c r="B22" s="4" t="s">
        <v>63</v>
      </c>
      <c r="C22" s="4" t="s">
        <v>64</v>
      </c>
      <c r="D22" s="4" t="s">
        <v>65</v>
      </c>
      <c r="E22" s="21" t="s">
        <v>11</v>
      </c>
      <c r="F22" s="16" t="s">
        <v>66</v>
      </c>
      <c r="G22" s="4">
        <v>1</v>
      </c>
      <c r="H22" s="5">
        <v>76</v>
      </c>
      <c r="I22" s="5">
        <f t="shared" si="0"/>
        <v>2</v>
      </c>
      <c r="J22" s="5">
        <f t="shared" si="1"/>
        <v>12</v>
      </c>
      <c r="K22" s="5"/>
      <c r="L22" s="5">
        <f t="shared" si="2"/>
        <v>90</v>
      </c>
      <c r="M22" s="51" t="s">
        <v>12</v>
      </c>
      <c r="P22" s="6"/>
    </row>
    <row r="23" spans="1:16" s="2" customFormat="1" ht="15" customHeight="1">
      <c r="A23" s="50"/>
      <c r="B23" s="4" t="s">
        <v>63</v>
      </c>
      <c r="C23" s="4" t="s">
        <v>64</v>
      </c>
      <c r="D23" s="4" t="s">
        <v>65</v>
      </c>
      <c r="E23" s="21" t="s">
        <v>11</v>
      </c>
      <c r="F23" s="15" t="s">
        <v>66</v>
      </c>
      <c r="G23" s="4">
        <v>3</v>
      </c>
      <c r="H23" s="5">
        <v>41</v>
      </c>
      <c r="I23" s="5">
        <f t="shared" si="0"/>
        <v>6</v>
      </c>
      <c r="J23" s="5">
        <f t="shared" si="1"/>
        <v>36</v>
      </c>
      <c r="K23" s="5">
        <v>30</v>
      </c>
      <c r="L23" s="5">
        <f t="shared" si="2"/>
        <v>195</v>
      </c>
      <c r="M23" s="51" t="s">
        <v>3</v>
      </c>
      <c r="P23" s="6"/>
    </row>
    <row r="24" spans="1:16" s="2" customFormat="1" ht="15" customHeight="1">
      <c r="A24" s="50">
        <v>10</v>
      </c>
      <c r="B24" s="4" t="s">
        <v>67</v>
      </c>
      <c r="C24" s="4" t="s">
        <v>68</v>
      </c>
      <c r="D24" s="4" t="s">
        <v>69</v>
      </c>
      <c r="E24" s="21" t="s">
        <v>11</v>
      </c>
      <c r="F24" s="16" t="s">
        <v>70</v>
      </c>
      <c r="G24" s="4">
        <v>1</v>
      </c>
      <c r="H24" s="5">
        <f>VLOOKUP(F24,'[1]KOYAS PERFUMARY'!$B$4:$C$124,2,FALSE)</f>
        <v>93</v>
      </c>
      <c r="I24" s="5">
        <f t="shared" si="0"/>
        <v>2</v>
      </c>
      <c r="J24" s="5">
        <f t="shared" si="1"/>
        <v>12</v>
      </c>
      <c r="K24" s="5"/>
      <c r="L24" s="5">
        <f t="shared" si="2"/>
        <v>107</v>
      </c>
      <c r="M24" s="51" t="s">
        <v>12</v>
      </c>
      <c r="P24" s="6"/>
    </row>
    <row r="25" spans="1:16" s="2" customFormat="1" ht="15" customHeight="1">
      <c r="A25" s="50"/>
      <c r="B25" s="4" t="s">
        <v>67</v>
      </c>
      <c r="C25" s="4" t="s">
        <v>68</v>
      </c>
      <c r="D25" s="4" t="s">
        <v>69</v>
      </c>
      <c r="E25" s="21" t="s">
        <v>11</v>
      </c>
      <c r="F25" s="16" t="s">
        <v>70</v>
      </c>
      <c r="G25" s="4">
        <v>21</v>
      </c>
      <c r="H25" s="5">
        <f>VLOOKUP(F25,'[1]KOYAS PERFUMARY'!$B$4:$E$121,4,FALSE)</f>
        <v>58</v>
      </c>
      <c r="I25" s="5">
        <f t="shared" si="0"/>
        <v>42</v>
      </c>
      <c r="J25" s="5">
        <f t="shared" si="1"/>
        <v>252</v>
      </c>
      <c r="K25" s="5"/>
      <c r="L25" s="5">
        <f t="shared" si="2"/>
        <v>1512</v>
      </c>
      <c r="M25" s="51" t="s">
        <v>4</v>
      </c>
      <c r="P25" s="6"/>
    </row>
    <row r="26" spans="1:16" s="2" customFormat="1" ht="15" customHeight="1">
      <c r="A26" s="50"/>
      <c r="B26" s="4" t="s">
        <v>67</v>
      </c>
      <c r="C26" s="4" t="s">
        <v>68</v>
      </c>
      <c r="D26" s="4" t="s">
        <v>69</v>
      </c>
      <c r="E26" s="21" t="s">
        <v>11</v>
      </c>
      <c r="F26" s="16" t="s">
        <v>70</v>
      </c>
      <c r="G26" s="4">
        <v>4</v>
      </c>
      <c r="H26" s="5">
        <f>VLOOKUP(F26,'[1]KOYAS PERFUMARY'!$B$4:$D$122,3,FALSE)</f>
        <v>46</v>
      </c>
      <c r="I26" s="5">
        <f t="shared" si="0"/>
        <v>8</v>
      </c>
      <c r="J26" s="5">
        <f t="shared" si="1"/>
        <v>48</v>
      </c>
      <c r="K26" s="5">
        <v>30</v>
      </c>
      <c r="L26" s="5">
        <f t="shared" si="2"/>
        <v>270</v>
      </c>
      <c r="M26" s="51" t="s">
        <v>3</v>
      </c>
      <c r="P26" s="6"/>
    </row>
    <row r="27" spans="1:16" s="2" customFormat="1" ht="15" customHeight="1">
      <c r="A27" s="50">
        <v>11</v>
      </c>
      <c r="B27" s="4" t="s">
        <v>67</v>
      </c>
      <c r="C27" s="4" t="s">
        <v>71</v>
      </c>
      <c r="D27" s="4" t="s">
        <v>72</v>
      </c>
      <c r="E27" s="21" t="s">
        <v>11</v>
      </c>
      <c r="F27" s="15" t="s">
        <v>73</v>
      </c>
      <c r="G27" s="4">
        <v>9</v>
      </c>
      <c r="H27" s="5">
        <f>VLOOKUP(F27,'[1]KOYAS PERFUMARY'!$B$4:$C$124,2,FALSE)</f>
        <v>82</v>
      </c>
      <c r="I27" s="5">
        <f t="shared" si="0"/>
        <v>18</v>
      </c>
      <c r="J27" s="5">
        <f t="shared" si="1"/>
        <v>108</v>
      </c>
      <c r="K27" s="5"/>
      <c r="L27" s="5">
        <f t="shared" si="2"/>
        <v>864</v>
      </c>
      <c r="M27" s="51" t="s">
        <v>12</v>
      </c>
      <c r="P27" s="6"/>
    </row>
    <row r="28" spans="1:16" s="2" customFormat="1" ht="15" customHeight="1">
      <c r="A28" s="50"/>
      <c r="B28" s="4" t="s">
        <v>67</v>
      </c>
      <c r="C28" s="4" t="s">
        <v>71</v>
      </c>
      <c r="D28" s="4" t="s">
        <v>72</v>
      </c>
      <c r="E28" s="21" t="s">
        <v>11</v>
      </c>
      <c r="F28" s="15" t="s">
        <v>73</v>
      </c>
      <c r="G28" s="4">
        <v>5</v>
      </c>
      <c r="H28" s="5">
        <f>VLOOKUP(F28,'[1]KOYAS PERFUMARY'!$B$4:$E$121,4,FALSE)</f>
        <v>58</v>
      </c>
      <c r="I28" s="5">
        <f t="shared" si="0"/>
        <v>10</v>
      </c>
      <c r="J28" s="5">
        <f t="shared" si="1"/>
        <v>60</v>
      </c>
      <c r="K28" s="5"/>
      <c r="L28" s="5">
        <f t="shared" si="2"/>
        <v>360</v>
      </c>
      <c r="M28" s="51" t="s">
        <v>4</v>
      </c>
      <c r="P28" s="6"/>
    </row>
    <row r="29" spans="1:16" s="2" customFormat="1" ht="15" customHeight="1">
      <c r="A29" s="50"/>
      <c r="B29" s="4" t="s">
        <v>67</v>
      </c>
      <c r="C29" s="4" t="s">
        <v>71</v>
      </c>
      <c r="D29" s="4" t="s">
        <v>72</v>
      </c>
      <c r="E29" s="21" t="s">
        <v>11</v>
      </c>
      <c r="F29" s="15" t="s">
        <v>73</v>
      </c>
      <c r="G29" s="4">
        <v>10</v>
      </c>
      <c r="H29" s="5">
        <f>VLOOKUP(F29,'[1]KOYAS PERFUMARY'!$B$4:$D$122,3,FALSE)</f>
        <v>46</v>
      </c>
      <c r="I29" s="5">
        <f t="shared" si="0"/>
        <v>20</v>
      </c>
      <c r="J29" s="5">
        <f t="shared" si="1"/>
        <v>120</v>
      </c>
      <c r="K29" s="5">
        <v>30</v>
      </c>
      <c r="L29" s="5">
        <f t="shared" si="2"/>
        <v>630</v>
      </c>
      <c r="M29" s="51" t="s">
        <v>3</v>
      </c>
      <c r="P29" s="6"/>
    </row>
    <row r="30" spans="1:16" s="2" customFormat="1" ht="15" customHeight="1">
      <c r="A30" s="50">
        <v>12</v>
      </c>
      <c r="B30" s="4" t="s">
        <v>67</v>
      </c>
      <c r="C30" s="4" t="s">
        <v>74</v>
      </c>
      <c r="D30" s="4" t="s">
        <v>75</v>
      </c>
      <c r="E30" s="21" t="s">
        <v>11</v>
      </c>
      <c r="F30" s="15" t="s">
        <v>76</v>
      </c>
      <c r="G30" s="4">
        <v>1</v>
      </c>
      <c r="H30" s="5">
        <v>99</v>
      </c>
      <c r="I30" s="5">
        <f t="shared" si="0"/>
        <v>2</v>
      </c>
      <c r="J30" s="5">
        <f t="shared" si="1"/>
        <v>12</v>
      </c>
      <c r="K30" s="5"/>
      <c r="L30" s="5">
        <f t="shared" si="2"/>
        <v>113</v>
      </c>
      <c r="M30" s="51" t="s">
        <v>12</v>
      </c>
      <c r="P30" s="6"/>
    </row>
    <row r="31" spans="1:16" s="2" customFormat="1" ht="15" customHeight="1">
      <c r="A31" s="50"/>
      <c r="B31" s="4" t="s">
        <v>67</v>
      </c>
      <c r="C31" s="4" t="s">
        <v>74</v>
      </c>
      <c r="D31" s="4" t="s">
        <v>75</v>
      </c>
      <c r="E31" s="21" t="s">
        <v>11</v>
      </c>
      <c r="F31" s="15" t="s">
        <v>76</v>
      </c>
      <c r="G31" s="4">
        <v>20</v>
      </c>
      <c r="H31" s="5">
        <v>46</v>
      </c>
      <c r="I31" s="5">
        <f t="shared" si="0"/>
        <v>40</v>
      </c>
      <c r="J31" s="5">
        <f t="shared" si="1"/>
        <v>240</v>
      </c>
      <c r="K31" s="5">
        <v>30</v>
      </c>
      <c r="L31" s="5">
        <f t="shared" si="2"/>
        <v>1230</v>
      </c>
      <c r="M31" s="51" t="s">
        <v>3</v>
      </c>
      <c r="P31" s="6"/>
    </row>
    <row r="32" spans="1:16" s="2" customFormat="1" ht="15" customHeight="1">
      <c r="A32" s="50">
        <v>13</v>
      </c>
      <c r="B32" s="4" t="s">
        <v>67</v>
      </c>
      <c r="C32" s="4" t="s">
        <v>77</v>
      </c>
      <c r="D32" s="4" t="s">
        <v>78</v>
      </c>
      <c r="E32" s="21" t="s">
        <v>11</v>
      </c>
      <c r="F32" s="15" t="s">
        <v>79</v>
      </c>
      <c r="G32" s="4">
        <v>6</v>
      </c>
      <c r="H32" s="5">
        <f>VLOOKUP(F32,'[1]KOYAS PERFUMARY'!$B$4:$C$124,2,FALSE)</f>
        <v>216</v>
      </c>
      <c r="I32" s="5">
        <f t="shared" si="0"/>
        <v>12</v>
      </c>
      <c r="J32" s="5">
        <f t="shared" si="1"/>
        <v>72</v>
      </c>
      <c r="K32" s="5"/>
      <c r="L32" s="5">
        <f t="shared" si="2"/>
        <v>1380</v>
      </c>
      <c r="M32" s="51" t="s">
        <v>12</v>
      </c>
      <c r="P32" s="6"/>
    </row>
    <row r="33" spans="1:16" s="2" customFormat="1" ht="15" customHeight="1">
      <c r="A33" s="50"/>
      <c r="B33" s="4" t="s">
        <v>67</v>
      </c>
      <c r="C33" s="4" t="s">
        <v>77</v>
      </c>
      <c r="D33" s="4" t="s">
        <v>78</v>
      </c>
      <c r="E33" s="21" t="s">
        <v>11</v>
      </c>
      <c r="F33" s="15" t="s">
        <v>79</v>
      </c>
      <c r="G33" s="4">
        <v>2</v>
      </c>
      <c r="H33" s="5">
        <f>VLOOKUP(F33,'[1]KOYAS PERFUMARY'!$B$4:$E$121,4,FALSE)</f>
        <v>111</v>
      </c>
      <c r="I33" s="5">
        <f t="shared" si="0"/>
        <v>4</v>
      </c>
      <c r="J33" s="5">
        <f t="shared" si="1"/>
        <v>24</v>
      </c>
      <c r="K33" s="5"/>
      <c r="L33" s="5">
        <f t="shared" si="2"/>
        <v>250</v>
      </c>
      <c r="M33" s="51" t="s">
        <v>4</v>
      </c>
      <c r="P33" s="6"/>
    </row>
    <row r="34" spans="1:16" s="2" customFormat="1" ht="15" customHeight="1">
      <c r="A34" s="50"/>
      <c r="B34" s="4" t="s">
        <v>67</v>
      </c>
      <c r="C34" s="4" t="s">
        <v>77</v>
      </c>
      <c r="D34" s="4" t="s">
        <v>78</v>
      </c>
      <c r="E34" s="21" t="s">
        <v>11</v>
      </c>
      <c r="F34" s="15" t="s">
        <v>79</v>
      </c>
      <c r="G34" s="4">
        <v>20</v>
      </c>
      <c r="H34" s="5">
        <f>VLOOKUP(F34,'[1]KOYAS PERFUMARY'!$B$4:$D$122,3,FALSE)</f>
        <v>93</v>
      </c>
      <c r="I34" s="5">
        <f t="shared" si="0"/>
        <v>40</v>
      </c>
      <c r="J34" s="5">
        <f t="shared" si="1"/>
        <v>240</v>
      </c>
      <c r="K34" s="5">
        <v>30</v>
      </c>
      <c r="L34" s="5">
        <f t="shared" si="2"/>
        <v>2170</v>
      </c>
      <c r="M34" s="51" t="s">
        <v>3</v>
      </c>
      <c r="P34" s="6"/>
    </row>
    <row r="35" spans="1:16" s="2" customFormat="1" ht="15" customHeight="1">
      <c r="A35" s="50">
        <v>14</v>
      </c>
      <c r="B35" s="4" t="s">
        <v>67</v>
      </c>
      <c r="C35" s="4" t="s">
        <v>80</v>
      </c>
      <c r="D35" s="4" t="s">
        <v>81</v>
      </c>
      <c r="E35" s="21" t="s">
        <v>11</v>
      </c>
      <c r="F35" s="15" t="s">
        <v>82</v>
      </c>
      <c r="G35" s="4">
        <v>2</v>
      </c>
      <c r="H35" s="5">
        <f>VLOOKUP(F35,'[1]KOYAS PERFUMARY'!$B$4:$C$124,2,FALSE)</f>
        <v>93</v>
      </c>
      <c r="I35" s="5">
        <f t="shared" si="0"/>
        <v>4</v>
      </c>
      <c r="J35" s="5">
        <f t="shared" si="1"/>
        <v>24</v>
      </c>
      <c r="K35" s="5"/>
      <c r="L35" s="5">
        <f t="shared" si="2"/>
        <v>214</v>
      </c>
      <c r="M35" s="51" t="s">
        <v>12</v>
      </c>
      <c r="P35" s="6"/>
    </row>
    <row r="36" spans="1:16" s="2" customFormat="1" ht="15" customHeight="1">
      <c r="A36" s="50"/>
      <c r="B36" s="4" t="s">
        <v>67</v>
      </c>
      <c r="C36" s="4" t="s">
        <v>80</v>
      </c>
      <c r="D36" s="4" t="s">
        <v>81</v>
      </c>
      <c r="E36" s="21" t="s">
        <v>11</v>
      </c>
      <c r="F36" s="15" t="s">
        <v>82</v>
      </c>
      <c r="G36" s="4">
        <v>1</v>
      </c>
      <c r="H36" s="5">
        <f>VLOOKUP(F36,'[1]KOYAS PERFUMARY'!$B$4:$E$121,4,FALSE)</f>
        <v>58</v>
      </c>
      <c r="I36" s="5">
        <f t="shared" si="0"/>
        <v>2</v>
      </c>
      <c r="J36" s="5">
        <f t="shared" si="1"/>
        <v>12</v>
      </c>
      <c r="K36" s="5"/>
      <c r="L36" s="5">
        <f t="shared" si="2"/>
        <v>72</v>
      </c>
      <c r="M36" s="51" t="s">
        <v>4</v>
      </c>
      <c r="P36" s="6"/>
    </row>
    <row r="37" spans="1:16" s="2" customFormat="1" ht="15" customHeight="1">
      <c r="A37" s="50"/>
      <c r="B37" s="4" t="s">
        <v>67</v>
      </c>
      <c r="C37" s="4" t="s">
        <v>80</v>
      </c>
      <c r="D37" s="4" t="s">
        <v>81</v>
      </c>
      <c r="E37" s="21" t="s">
        <v>11</v>
      </c>
      <c r="F37" s="15" t="s">
        <v>82</v>
      </c>
      <c r="G37" s="4">
        <v>6</v>
      </c>
      <c r="H37" s="5">
        <f>VLOOKUP(F37,'[1]KOYAS PERFUMARY'!$B$4:$D$122,3,FALSE)</f>
        <v>53</v>
      </c>
      <c r="I37" s="5">
        <f t="shared" si="0"/>
        <v>12</v>
      </c>
      <c r="J37" s="5">
        <f t="shared" si="1"/>
        <v>72</v>
      </c>
      <c r="K37" s="5">
        <v>30</v>
      </c>
      <c r="L37" s="5">
        <f t="shared" si="2"/>
        <v>432</v>
      </c>
      <c r="M37" s="51" t="s">
        <v>3</v>
      </c>
      <c r="P37" s="6"/>
    </row>
    <row r="38" spans="1:16" s="2" customFormat="1" ht="15" customHeight="1">
      <c r="A38" s="50">
        <v>15</v>
      </c>
      <c r="B38" s="4" t="s">
        <v>67</v>
      </c>
      <c r="C38" s="4" t="s">
        <v>83</v>
      </c>
      <c r="D38" s="4" t="s">
        <v>84</v>
      </c>
      <c r="E38" s="21" t="s">
        <v>11</v>
      </c>
      <c r="F38" s="15" t="s">
        <v>85</v>
      </c>
      <c r="G38" s="4">
        <v>6</v>
      </c>
      <c r="H38" s="5">
        <f>VLOOKUP(F38,'[1]KOYAS PERFUMARY'!$B$4:$C$124,2,FALSE)</f>
        <v>111</v>
      </c>
      <c r="I38" s="5">
        <f t="shared" si="0"/>
        <v>12</v>
      </c>
      <c r="J38" s="5">
        <f t="shared" si="1"/>
        <v>72</v>
      </c>
      <c r="K38" s="5"/>
      <c r="L38" s="5">
        <f t="shared" si="2"/>
        <v>750</v>
      </c>
      <c r="M38" s="51" t="s">
        <v>12</v>
      </c>
      <c r="P38" s="6"/>
    </row>
    <row r="39" spans="1:16" s="2" customFormat="1" ht="15" customHeight="1">
      <c r="A39" s="50"/>
      <c r="B39" s="4" t="s">
        <v>67</v>
      </c>
      <c r="C39" s="4" t="s">
        <v>83</v>
      </c>
      <c r="D39" s="4" t="s">
        <v>84</v>
      </c>
      <c r="E39" s="21" t="s">
        <v>11</v>
      </c>
      <c r="F39" s="15" t="s">
        <v>85</v>
      </c>
      <c r="G39" s="4">
        <v>2</v>
      </c>
      <c r="H39" s="5">
        <f>VLOOKUP(F39,'[1]KOYAS PERFUMARY'!$B$4:$E$121,4,FALSE)</f>
        <v>64</v>
      </c>
      <c r="I39" s="5">
        <f t="shared" si="0"/>
        <v>4</v>
      </c>
      <c r="J39" s="5">
        <f t="shared" si="1"/>
        <v>24</v>
      </c>
      <c r="K39" s="5">
        <v>30</v>
      </c>
      <c r="L39" s="5">
        <f t="shared" si="2"/>
        <v>186</v>
      </c>
      <c r="M39" s="51" t="s">
        <v>4</v>
      </c>
      <c r="P39" s="6"/>
    </row>
    <row r="40" spans="1:16" s="2" customFormat="1" ht="15" customHeight="1">
      <c r="A40" s="50">
        <v>16</v>
      </c>
      <c r="B40" s="4" t="s">
        <v>86</v>
      </c>
      <c r="C40" s="4" t="s">
        <v>87</v>
      </c>
      <c r="D40" s="4" t="s">
        <v>88</v>
      </c>
      <c r="E40" s="21" t="s">
        <v>11</v>
      </c>
      <c r="F40" s="15" t="s">
        <v>89</v>
      </c>
      <c r="G40" s="4">
        <v>10</v>
      </c>
      <c r="H40" s="5">
        <f>VLOOKUP(F40,'[1]KOYAS PERFUMARY'!$B$4:$C$124,2,FALSE)</f>
        <v>111</v>
      </c>
      <c r="I40" s="5">
        <f t="shared" si="0"/>
        <v>20</v>
      </c>
      <c r="J40" s="5">
        <f t="shared" si="1"/>
        <v>120</v>
      </c>
      <c r="K40" s="5"/>
      <c r="L40" s="5">
        <f t="shared" si="2"/>
        <v>1250</v>
      </c>
      <c r="M40" s="51" t="s">
        <v>12</v>
      </c>
      <c r="P40" s="6"/>
    </row>
    <row r="41" spans="1:16" s="2" customFormat="1" ht="15" customHeight="1">
      <c r="A41" s="50"/>
      <c r="B41" s="4" t="s">
        <v>86</v>
      </c>
      <c r="C41" s="4" t="s">
        <v>87</v>
      </c>
      <c r="D41" s="4" t="s">
        <v>88</v>
      </c>
      <c r="E41" s="21" t="s">
        <v>11</v>
      </c>
      <c r="F41" s="15" t="s">
        <v>89</v>
      </c>
      <c r="G41" s="4">
        <v>1</v>
      </c>
      <c r="H41" s="5">
        <f>VLOOKUP(F41,'[1]KOYAS PERFUMARY'!$B$4:$E$121,4,FALSE)</f>
        <v>64</v>
      </c>
      <c r="I41" s="5">
        <f t="shared" si="0"/>
        <v>2</v>
      </c>
      <c r="J41" s="5">
        <f t="shared" si="1"/>
        <v>12</v>
      </c>
      <c r="K41" s="5">
        <v>30</v>
      </c>
      <c r="L41" s="5">
        <f t="shared" si="2"/>
        <v>108</v>
      </c>
      <c r="M41" s="51" t="s">
        <v>4</v>
      </c>
      <c r="P41" s="6"/>
    </row>
    <row r="42" spans="1:16" s="2" customFormat="1" ht="15" customHeight="1">
      <c r="A42" s="50">
        <v>17</v>
      </c>
      <c r="B42" s="4" t="s">
        <v>90</v>
      </c>
      <c r="C42" s="4" t="s">
        <v>91</v>
      </c>
      <c r="D42" s="4" t="s">
        <v>92</v>
      </c>
      <c r="E42" s="21" t="s">
        <v>11</v>
      </c>
      <c r="F42" s="15" t="s">
        <v>33</v>
      </c>
      <c r="G42" s="4">
        <v>7</v>
      </c>
      <c r="H42" s="5">
        <f>VLOOKUP(F42,'[1]KOYAS PERFUMARY'!$B$4:$C$124,2,FALSE)</f>
        <v>111</v>
      </c>
      <c r="I42" s="5">
        <f t="shared" si="0"/>
        <v>14</v>
      </c>
      <c r="J42" s="5">
        <f t="shared" si="1"/>
        <v>84</v>
      </c>
      <c r="K42" s="5">
        <v>30</v>
      </c>
      <c r="L42" s="5">
        <f t="shared" si="2"/>
        <v>905</v>
      </c>
      <c r="M42" s="51" t="s">
        <v>12</v>
      </c>
      <c r="P42" s="6"/>
    </row>
    <row r="43" spans="1:16" s="2" customFormat="1" ht="15" customHeight="1">
      <c r="A43" s="50">
        <v>18</v>
      </c>
      <c r="B43" s="4" t="s">
        <v>90</v>
      </c>
      <c r="C43" s="4" t="s">
        <v>93</v>
      </c>
      <c r="D43" s="4" t="s">
        <v>94</v>
      </c>
      <c r="E43" s="21" t="s">
        <v>11</v>
      </c>
      <c r="F43" s="15" t="s">
        <v>34</v>
      </c>
      <c r="G43" s="4">
        <v>20</v>
      </c>
      <c r="H43" s="5">
        <f>VLOOKUP(F43,'[1]KOYAS PERFUMARY'!$B$4:$D$122,3,FALSE)</f>
        <v>64</v>
      </c>
      <c r="I43" s="5">
        <f t="shared" si="0"/>
        <v>40</v>
      </c>
      <c r="J43" s="5">
        <f t="shared" si="1"/>
        <v>240</v>
      </c>
      <c r="K43" s="5">
        <v>30</v>
      </c>
      <c r="L43" s="5">
        <f t="shared" si="2"/>
        <v>1590</v>
      </c>
      <c r="M43" s="51" t="s">
        <v>3</v>
      </c>
      <c r="P43" s="6"/>
    </row>
    <row r="44" spans="1:16" s="2" customFormat="1" ht="15" customHeight="1">
      <c r="A44" s="50">
        <v>19</v>
      </c>
      <c r="B44" s="4" t="s">
        <v>90</v>
      </c>
      <c r="C44" s="4" t="s">
        <v>95</v>
      </c>
      <c r="D44" s="4" t="s">
        <v>96</v>
      </c>
      <c r="E44" s="21" t="s">
        <v>11</v>
      </c>
      <c r="F44" s="15" t="s">
        <v>97</v>
      </c>
      <c r="G44" s="4">
        <v>1</v>
      </c>
      <c r="H44" s="5">
        <f>VLOOKUP(F44,'[1]KOYAS PERFUMARY'!$B$4:$C$124,2,FALSE)</f>
        <v>180</v>
      </c>
      <c r="I44" s="5">
        <f t="shared" si="0"/>
        <v>2</v>
      </c>
      <c r="J44" s="5">
        <f t="shared" si="1"/>
        <v>12</v>
      </c>
      <c r="K44" s="5"/>
      <c r="L44" s="5">
        <f t="shared" si="2"/>
        <v>194</v>
      </c>
      <c r="M44" s="51" t="s">
        <v>12</v>
      </c>
      <c r="P44" s="6"/>
    </row>
    <row r="45" spans="1:16" s="2" customFormat="1" ht="15" customHeight="1">
      <c r="A45" s="50"/>
      <c r="B45" s="4" t="s">
        <v>90</v>
      </c>
      <c r="C45" s="4" t="s">
        <v>95</v>
      </c>
      <c r="D45" s="4" t="s">
        <v>96</v>
      </c>
      <c r="E45" s="21" t="s">
        <v>11</v>
      </c>
      <c r="F45" s="15" t="s">
        <v>97</v>
      </c>
      <c r="G45" s="4">
        <v>21</v>
      </c>
      <c r="H45" s="5">
        <f>VLOOKUP(F45,'[1]KOYAS PERFUMARY'!$B$4:$E$121,4,FALSE)</f>
        <v>105</v>
      </c>
      <c r="I45" s="5">
        <f t="shared" si="0"/>
        <v>42</v>
      </c>
      <c r="J45" s="5">
        <f t="shared" si="1"/>
        <v>252</v>
      </c>
      <c r="K45" s="5"/>
      <c r="L45" s="5">
        <f t="shared" si="2"/>
        <v>2499</v>
      </c>
      <c r="M45" s="51" t="s">
        <v>4</v>
      </c>
      <c r="P45" s="6"/>
    </row>
    <row r="46" spans="1:16" s="2" customFormat="1" ht="15" customHeight="1">
      <c r="A46" s="50"/>
      <c r="B46" s="4" t="s">
        <v>90</v>
      </c>
      <c r="C46" s="4" t="s">
        <v>95</v>
      </c>
      <c r="D46" s="4" t="s">
        <v>96</v>
      </c>
      <c r="E46" s="21" t="s">
        <v>11</v>
      </c>
      <c r="F46" s="15" t="s">
        <v>97</v>
      </c>
      <c r="G46" s="4">
        <v>10</v>
      </c>
      <c r="H46" s="5">
        <f>VLOOKUP(F46,'[1]KOYAS PERFUMARY'!$B$4:$D$122,3,FALSE)</f>
        <v>87</v>
      </c>
      <c r="I46" s="5">
        <f t="shared" si="0"/>
        <v>20</v>
      </c>
      <c r="J46" s="5">
        <f t="shared" si="1"/>
        <v>120</v>
      </c>
      <c r="K46" s="5">
        <v>30</v>
      </c>
      <c r="L46" s="5">
        <f t="shared" si="2"/>
        <v>1040</v>
      </c>
      <c r="M46" s="51" t="s">
        <v>3</v>
      </c>
      <c r="P46" s="6"/>
    </row>
    <row r="47" spans="1:16" s="2" customFormat="1" ht="15" customHeight="1">
      <c r="A47" s="50">
        <v>20</v>
      </c>
      <c r="B47" s="4" t="s">
        <v>90</v>
      </c>
      <c r="C47" s="4" t="s">
        <v>98</v>
      </c>
      <c r="D47" s="4" t="s">
        <v>99</v>
      </c>
      <c r="E47" s="21" t="s">
        <v>11</v>
      </c>
      <c r="F47" s="15" t="s">
        <v>89</v>
      </c>
      <c r="G47" s="4">
        <v>9</v>
      </c>
      <c r="H47" s="5">
        <f>VLOOKUP(F47,'[1]KOYAS PERFUMARY'!$B$4:$C$124,2,FALSE)</f>
        <v>111</v>
      </c>
      <c r="I47" s="5">
        <f t="shared" si="0"/>
        <v>18</v>
      </c>
      <c r="J47" s="5">
        <f t="shared" si="1"/>
        <v>108</v>
      </c>
      <c r="K47" s="5"/>
      <c r="L47" s="5">
        <f t="shared" si="2"/>
        <v>1125</v>
      </c>
      <c r="M47" s="51" t="s">
        <v>12</v>
      </c>
      <c r="P47" s="6"/>
    </row>
    <row r="48" spans="1:16" s="2" customFormat="1" ht="15" customHeight="1">
      <c r="A48" s="50"/>
      <c r="B48" s="4" t="s">
        <v>90</v>
      </c>
      <c r="C48" s="4" t="s">
        <v>98</v>
      </c>
      <c r="D48" s="4" t="s">
        <v>99</v>
      </c>
      <c r="E48" s="21" t="s">
        <v>11</v>
      </c>
      <c r="F48" s="15" t="s">
        <v>89</v>
      </c>
      <c r="G48" s="4">
        <v>5</v>
      </c>
      <c r="H48" s="5">
        <f>VLOOKUP(F48,'[1]KOYAS PERFUMARY'!$B$4:$E$121,4,FALSE)</f>
        <v>64</v>
      </c>
      <c r="I48" s="5">
        <f t="shared" si="0"/>
        <v>10</v>
      </c>
      <c r="J48" s="5">
        <f t="shared" si="1"/>
        <v>60</v>
      </c>
      <c r="K48" s="5">
        <v>30</v>
      </c>
      <c r="L48" s="5">
        <f t="shared" si="2"/>
        <v>420</v>
      </c>
      <c r="M48" s="51" t="s">
        <v>4</v>
      </c>
      <c r="P48" s="6"/>
    </row>
    <row r="49" spans="1:16" s="2" customFormat="1" ht="15" customHeight="1">
      <c r="A49" s="50">
        <v>21</v>
      </c>
      <c r="B49" s="4" t="s">
        <v>90</v>
      </c>
      <c r="C49" s="4" t="s">
        <v>100</v>
      </c>
      <c r="D49" s="4" t="s">
        <v>101</v>
      </c>
      <c r="E49" s="21" t="s">
        <v>11</v>
      </c>
      <c r="F49" s="15" t="s">
        <v>102</v>
      </c>
      <c r="G49" s="4">
        <v>6</v>
      </c>
      <c r="H49" s="5">
        <f>VLOOKUP(F49,'[1]KOYAS PERFUMARY'!$B$4:$C$124,2,FALSE)</f>
        <v>151</v>
      </c>
      <c r="I49" s="5">
        <f t="shared" si="0"/>
        <v>12</v>
      </c>
      <c r="J49" s="5">
        <f t="shared" si="1"/>
        <v>72</v>
      </c>
      <c r="K49" s="5"/>
      <c r="L49" s="5">
        <f t="shared" si="2"/>
        <v>990</v>
      </c>
      <c r="M49" s="51" t="s">
        <v>12</v>
      </c>
      <c r="P49" s="6"/>
    </row>
    <row r="50" spans="1:16" s="2" customFormat="1" ht="15" customHeight="1">
      <c r="A50" s="50"/>
      <c r="B50" s="4" t="s">
        <v>90</v>
      </c>
      <c r="C50" s="4" t="s">
        <v>100</v>
      </c>
      <c r="D50" s="4" t="s">
        <v>101</v>
      </c>
      <c r="E50" s="21" t="s">
        <v>11</v>
      </c>
      <c r="F50" s="15" t="s">
        <v>102</v>
      </c>
      <c r="G50" s="4">
        <v>9</v>
      </c>
      <c r="H50" s="5">
        <f>VLOOKUP(F50,'[1]KOYAS PERFUMARY'!$B$4:$E$121,4,FALSE)</f>
        <v>82</v>
      </c>
      <c r="I50" s="5">
        <f t="shared" si="0"/>
        <v>18</v>
      </c>
      <c r="J50" s="5">
        <f t="shared" si="1"/>
        <v>108</v>
      </c>
      <c r="K50" s="5">
        <v>30</v>
      </c>
      <c r="L50" s="5">
        <f t="shared" si="2"/>
        <v>894</v>
      </c>
      <c r="M50" s="51" t="s">
        <v>4</v>
      </c>
      <c r="P50" s="6"/>
    </row>
    <row r="51" spans="1:16" s="2" customFormat="1" ht="15" customHeight="1">
      <c r="A51" s="50">
        <v>22</v>
      </c>
      <c r="B51" s="4" t="s">
        <v>103</v>
      </c>
      <c r="C51" s="4" t="s">
        <v>104</v>
      </c>
      <c r="D51" s="4" t="s">
        <v>105</v>
      </c>
      <c r="E51" s="21" t="s">
        <v>11</v>
      </c>
      <c r="F51" s="15" t="s">
        <v>106</v>
      </c>
      <c r="G51" s="4">
        <v>11</v>
      </c>
      <c r="H51" s="5">
        <f>VLOOKUP(F51,'[1]KOYAS PERFUMARY'!$B$4:$C$124,2,FALSE)</f>
        <v>204</v>
      </c>
      <c r="I51" s="5">
        <f t="shared" si="0"/>
        <v>22</v>
      </c>
      <c r="J51" s="5">
        <f t="shared" si="1"/>
        <v>132</v>
      </c>
      <c r="K51" s="5"/>
      <c r="L51" s="5">
        <f t="shared" si="2"/>
        <v>2398</v>
      </c>
      <c r="M51" s="51" t="s">
        <v>12</v>
      </c>
      <c r="P51" s="6"/>
    </row>
    <row r="52" spans="1:16" s="2" customFormat="1" ht="15" customHeight="1">
      <c r="A52" s="50"/>
      <c r="B52" s="4" t="s">
        <v>103</v>
      </c>
      <c r="C52" s="4" t="s">
        <v>104</v>
      </c>
      <c r="D52" s="4" t="s">
        <v>105</v>
      </c>
      <c r="E52" s="21" t="s">
        <v>11</v>
      </c>
      <c r="F52" s="15" t="s">
        <v>106</v>
      </c>
      <c r="G52" s="4">
        <v>5</v>
      </c>
      <c r="H52" s="5">
        <f>VLOOKUP(F52,'[1]KOYAS PERFUMARY'!$B$4:$D$122,3,FALSE)</f>
        <v>93</v>
      </c>
      <c r="I52" s="5">
        <f t="shared" si="0"/>
        <v>10</v>
      </c>
      <c r="J52" s="5">
        <f t="shared" si="1"/>
        <v>60</v>
      </c>
      <c r="K52" s="5">
        <v>30</v>
      </c>
      <c r="L52" s="5">
        <f t="shared" si="2"/>
        <v>565</v>
      </c>
      <c r="M52" s="51" t="s">
        <v>3</v>
      </c>
      <c r="P52" s="6"/>
    </row>
    <row r="53" spans="1:16" s="2" customFormat="1" ht="15" customHeight="1">
      <c r="A53" s="50">
        <v>23</v>
      </c>
      <c r="B53" s="4" t="s">
        <v>107</v>
      </c>
      <c r="C53" s="4" t="s">
        <v>108</v>
      </c>
      <c r="D53" s="4" t="s">
        <v>109</v>
      </c>
      <c r="E53" s="21" t="s">
        <v>11</v>
      </c>
      <c r="F53" s="15" t="s">
        <v>33</v>
      </c>
      <c r="G53" s="4">
        <v>15</v>
      </c>
      <c r="H53" s="5">
        <f>VLOOKUP(F53,'[1]KOYAS PERFUMARY'!$B$4:$C$124,2,FALSE)</f>
        <v>111</v>
      </c>
      <c r="I53" s="5">
        <f t="shared" si="0"/>
        <v>30</v>
      </c>
      <c r="J53" s="5">
        <f t="shared" si="1"/>
        <v>180</v>
      </c>
      <c r="K53" s="5"/>
      <c r="L53" s="5">
        <f t="shared" si="2"/>
        <v>1875</v>
      </c>
      <c r="M53" s="51" t="s">
        <v>12</v>
      </c>
      <c r="P53" s="6"/>
    </row>
    <row r="54" spans="1:16" s="2" customFormat="1" ht="15" customHeight="1">
      <c r="A54" s="50"/>
      <c r="B54" s="4" t="s">
        <v>107</v>
      </c>
      <c r="C54" s="4" t="s">
        <v>108</v>
      </c>
      <c r="D54" s="4" t="s">
        <v>109</v>
      </c>
      <c r="E54" s="21" t="s">
        <v>11</v>
      </c>
      <c r="F54" s="15" t="s">
        <v>33</v>
      </c>
      <c r="G54" s="4">
        <v>7</v>
      </c>
      <c r="H54" s="5">
        <f>VLOOKUP(F54,'[1]KOYAS PERFUMARY'!$B$4:$E$121,4,FALSE)</f>
        <v>70</v>
      </c>
      <c r="I54" s="5">
        <f t="shared" si="0"/>
        <v>14</v>
      </c>
      <c r="J54" s="5">
        <f t="shared" si="1"/>
        <v>84</v>
      </c>
      <c r="K54" s="5"/>
      <c r="L54" s="5">
        <f t="shared" si="2"/>
        <v>588</v>
      </c>
      <c r="M54" s="51" t="s">
        <v>4</v>
      </c>
      <c r="P54" s="6"/>
    </row>
    <row r="55" spans="1:16" s="2" customFormat="1" ht="15" customHeight="1">
      <c r="A55" s="50"/>
      <c r="B55" s="4" t="s">
        <v>107</v>
      </c>
      <c r="C55" s="4" t="s">
        <v>108</v>
      </c>
      <c r="D55" s="4" t="s">
        <v>109</v>
      </c>
      <c r="E55" s="21" t="s">
        <v>11</v>
      </c>
      <c r="F55" s="15" t="s">
        <v>33</v>
      </c>
      <c r="G55" s="4">
        <v>1</v>
      </c>
      <c r="H55" s="5">
        <f>VLOOKUP(F55,'[1]KOYAS PERFUMARY'!$B$4:$D$122,3,FALSE)</f>
        <v>58</v>
      </c>
      <c r="I55" s="5">
        <f t="shared" si="0"/>
        <v>2</v>
      </c>
      <c r="J55" s="5">
        <f t="shared" si="1"/>
        <v>12</v>
      </c>
      <c r="K55" s="5">
        <v>30</v>
      </c>
      <c r="L55" s="5">
        <f t="shared" si="2"/>
        <v>102</v>
      </c>
      <c r="M55" s="51" t="s">
        <v>3</v>
      </c>
      <c r="P55" s="6"/>
    </row>
    <row r="56" spans="1:16" s="2" customFormat="1" ht="15" customHeight="1">
      <c r="A56" s="50">
        <v>24</v>
      </c>
      <c r="B56" s="4" t="s">
        <v>107</v>
      </c>
      <c r="C56" s="4" t="s">
        <v>110</v>
      </c>
      <c r="D56" s="4" t="s">
        <v>111</v>
      </c>
      <c r="E56" s="21" t="s">
        <v>11</v>
      </c>
      <c r="F56" s="15" t="s">
        <v>112</v>
      </c>
      <c r="G56" s="4">
        <v>8</v>
      </c>
      <c r="H56" s="5">
        <f>VLOOKUP(F56,'[1]KOYAS PERFUMARY'!$B$4:$C$124,2,FALSE)</f>
        <v>158</v>
      </c>
      <c r="I56" s="5">
        <f t="shared" si="0"/>
        <v>16</v>
      </c>
      <c r="J56" s="5">
        <f t="shared" si="1"/>
        <v>96</v>
      </c>
      <c r="K56" s="5"/>
      <c r="L56" s="5">
        <f t="shared" si="2"/>
        <v>1376</v>
      </c>
      <c r="M56" s="51" t="s">
        <v>12</v>
      </c>
      <c r="P56" s="6"/>
    </row>
    <row r="57" spans="1:16" s="2" customFormat="1" ht="15" customHeight="1">
      <c r="A57" s="50"/>
      <c r="B57" s="4" t="s">
        <v>107</v>
      </c>
      <c r="C57" s="4" t="s">
        <v>110</v>
      </c>
      <c r="D57" s="4" t="s">
        <v>111</v>
      </c>
      <c r="E57" s="21" t="s">
        <v>11</v>
      </c>
      <c r="F57" s="15" t="s">
        <v>112</v>
      </c>
      <c r="G57" s="4">
        <v>13</v>
      </c>
      <c r="H57" s="5">
        <f>VLOOKUP(F57,'[1]KOYAS PERFUMARY'!$B$4:$E$121,4,FALSE)</f>
        <v>99</v>
      </c>
      <c r="I57" s="5">
        <f t="shared" si="0"/>
        <v>26</v>
      </c>
      <c r="J57" s="5">
        <f t="shared" si="1"/>
        <v>156</v>
      </c>
      <c r="K57" s="5"/>
      <c r="L57" s="5">
        <f t="shared" si="2"/>
        <v>1469</v>
      </c>
      <c r="M57" s="51" t="s">
        <v>4</v>
      </c>
      <c r="P57" s="6"/>
    </row>
    <row r="58" spans="1:16" s="2" customFormat="1" ht="15" customHeight="1">
      <c r="A58" s="50"/>
      <c r="B58" s="4" t="s">
        <v>107</v>
      </c>
      <c r="C58" s="4" t="s">
        <v>110</v>
      </c>
      <c r="D58" s="4" t="s">
        <v>111</v>
      </c>
      <c r="E58" s="21" t="s">
        <v>11</v>
      </c>
      <c r="F58" s="15" t="s">
        <v>112</v>
      </c>
      <c r="G58" s="4">
        <v>5</v>
      </c>
      <c r="H58" s="5">
        <f>VLOOKUP(F58,'[1]KOYAS PERFUMARY'!$B$4:$D$122,3,FALSE)</f>
        <v>82</v>
      </c>
      <c r="I58" s="5">
        <f t="shared" si="0"/>
        <v>10</v>
      </c>
      <c r="J58" s="5">
        <f t="shared" si="1"/>
        <v>60</v>
      </c>
      <c r="K58" s="5">
        <v>30</v>
      </c>
      <c r="L58" s="5">
        <f t="shared" si="2"/>
        <v>510</v>
      </c>
      <c r="M58" s="51" t="s">
        <v>3</v>
      </c>
      <c r="P58" s="6"/>
    </row>
    <row r="59" spans="1:16" s="2" customFormat="1" ht="15" customHeight="1">
      <c r="A59" s="50">
        <v>25</v>
      </c>
      <c r="B59" s="4" t="s">
        <v>107</v>
      </c>
      <c r="C59" s="4" t="s">
        <v>113</v>
      </c>
      <c r="D59" s="4" t="s">
        <v>114</v>
      </c>
      <c r="E59" s="21" t="s">
        <v>11</v>
      </c>
      <c r="F59" s="15" t="s">
        <v>35</v>
      </c>
      <c r="G59" s="4">
        <v>2</v>
      </c>
      <c r="H59" s="5">
        <v>53</v>
      </c>
      <c r="I59" s="5">
        <f t="shared" si="0"/>
        <v>4</v>
      </c>
      <c r="J59" s="5">
        <f t="shared" si="1"/>
        <v>24</v>
      </c>
      <c r="K59" s="5"/>
      <c r="L59" s="5">
        <f t="shared" si="2"/>
        <v>134</v>
      </c>
      <c r="M59" s="51" t="s">
        <v>12</v>
      </c>
      <c r="P59" s="6"/>
    </row>
    <row r="60" spans="1:16" s="2" customFormat="1" ht="15" customHeight="1">
      <c r="A60" s="50"/>
      <c r="B60" s="4" t="s">
        <v>107</v>
      </c>
      <c r="C60" s="4" t="s">
        <v>113</v>
      </c>
      <c r="D60" s="4" t="s">
        <v>114</v>
      </c>
      <c r="E60" s="21" t="s">
        <v>11</v>
      </c>
      <c r="F60" s="15" t="s">
        <v>35</v>
      </c>
      <c r="G60" s="4">
        <v>5</v>
      </c>
      <c r="H60" s="5">
        <v>41</v>
      </c>
      <c r="I60" s="5">
        <f t="shared" si="0"/>
        <v>10</v>
      </c>
      <c r="J60" s="5">
        <f t="shared" si="1"/>
        <v>60</v>
      </c>
      <c r="K60" s="5"/>
      <c r="L60" s="5">
        <f t="shared" si="2"/>
        <v>275</v>
      </c>
      <c r="M60" s="51" t="s">
        <v>4</v>
      </c>
      <c r="P60" s="6"/>
    </row>
    <row r="61" spans="1:16" s="2" customFormat="1" ht="15" customHeight="1">
      <c r="A61" s="50"/>
      <c r="B61" s="4" t="s">
        <v>107</v>
      </c>
      <c r="C61" s="4" t="s">
        <v>113</v>
      </c>
      <c r="D61" s="4" t="s">
        <v>114</v>
      </c>
      <c r="E61" s="21" t="s">
        <v>11</v>
      </c>
      <c r="F61" s="15" t="s">
        <v>35</v>
      </c>
      <c r="G61" s="4">
        <v>4</v>
      </c>
      <c r="H61" s="5">
        <v>29</v>
      </c>
      <c r="I61" s="5">
        <f t="shared" si="0"/>
        <v>8</v>
      </c>
      <c r="J61" s="5">
        <f t="shared" si="1"/>
        <v>48</v>
      </c>
      <c r="K61" s="5">
        <v>30</v>
      </c>
      <c r="L61" s="5">
        <f t="shared" si="2"/>
        <v>202</v>
      </c>
      <c r="M61" s="51" t="s">
        <v>3</v>
      </c>
      <c r="P61" s="6"/>
    </row>
    <row r="62" spans="1:16" s="2" customFormat="1" ht="15" customHeight="1">
      <c r="A62" s="50">
        <v>26</v>
      </c>
      <c r="B62" s="4" t="s">
        <v>107</v>
      </c>
      <c r="C62" s="4" t="s">
        <v>115</v>
      </c>
      <c r="D62" s="4" t="s">
        <v>116</v>
      </c>
      <c r="E62" s="21" t="s">
        <v>11</v>
      </c>
      <c r="F62" s="15" t="s">
        <v>117</v>
      </c>
      <c r="G62" s="4">
        <v>7</v>
      </c>
      <c r="H62" s="5">
        <v>53</v>
      </c>
      <c r="I62" s="5">
        <f t="shared" si="0"/>
        <v>14</v>
      </c>
      <c r="J62" s="5">
        <f t="shared" si="1"/>
        <v>84</v>
      </c>
      <c r="K62" s="5">
        <v>30</v>
      </c>
      <c r="L62" s="5">
        <f t="shared" si="2"/>
        <v>499</v>
      </c>
      <c r="M62" s="51" t="s">
        <v>12</v>
      </c>
      <c r="P62" s="6"/>
    </row>
    <row r="63" spans="1:16" s="2" customFormat="1" ht="15" customHeight="1">
      <c r="A63" s="50">
        <v>27</v>
      </c>
      <c r="B63" s="4" t="s">
        <v>107</v>
      </c>
      <c r="C63" s="4" t="s">
        <v>118</v>
      </c>
      <c r="D63" s="4" t="s">
        <v>119</v>
      </c>
      <c r="E63" s="21" t="s">
        <v>11</v>
      </c>
      <c r="F63" s="15" t="s">
        <v>120</v>
      </c>
      <c r="G63" s="4">
        <v>5</v>
      </c>
      <c r="H63" s="5">
        <f>VLOOKUP(F63,'[1]KOYAS PERFUMARY'!$B$4:$C$124,2,FALSE)</f>
        <v>146</v>
      </c>
      <c r="I63" s="5">
        <f t="shared" si="0"/>
        <v>10</v>
      </c>
      <c r="J63" s="5">
        <f t="shared" si="1"/>
        <v>60</v>
      </c>
      <c r="K63" s="5"/>
      <c r="L63" s="5">
        <f t="shared" si="2"/>
        <v>800</v>
      </c>
      <c r="M63" s="51" t="s">
        <v>12</v>
      </c>
      <c r="P63" s="6"/>
    </row>
    <row r="64" spans="1:16" s="2" customFormat="1" ht="15" customHeight="1">
      <c r="A64" s="50"/>
      <c r="B64" s="4" t="s">
        <v>107</v>
      </c>
      <c r="C64" s="4" t="s">
        <v>118</v>
      </c>
      <c r="D64" s="4" t="s">
        <v>119</v>
      </c>
      <c r="E64" s="21" t="s">
        <v>11</v>
      </c>
      <c r="F64" s="15" t="s">
        <v>120</v>
      </c>
      <c r="G64" s="4">
        <v>22</v>
      </c>
      <c r="H64" s="5">
        <f>VLOOKUP(F64,'[1]KOYAS PERFUMARY'!$B$4:$E$121,4,FALSE)</f>
        <v>93</v>
      </c>
      <c r="I64" s="5">
        <f t="shared" si="0"/>
        <v>44</v>
      </c>
      <c r="J64" s="5">
        <f t="shared" si="1"/>
        <v>264</v>
      </c>
      <c r="K64" s="5"/>
      <c r="L64" s="5">
        <f t="shared" si="2"/>
        <v>2354</v>
      </c>
      <c r="M64" s="51" t="s">
        <v>4</v>
      </c>
      <c r="P64" s="6"/>
    </row>
    <row r="65" spans="1:16" s="2" customFormat="1" ht="15" customHeight="1">
      <c r="A65" s="50"/>
      <c r="B65" s="4" t="s">
        <v>107</v>
      </c>
      <c r="C65" s="4" t="s">
        <v>118</v>
      </c>
      <c r="D65" s="4" t="s">
        <v>119</v>
      </c>
      <c r="E65" s="21" t="s">
        <v>11</v>
      </c>
      <c r="F65" s="15" t="s">
        <v>120</v>
      </c>
      <c r="G65" s="4">
        <v>3</v>
      </c>
      <c r="H65" s="5">
        <f>VLOOKUP(F65,'[1]KOYAS PERFUMARY'!$B$4:$D$122,3,FALSE)</f>
        <v>76</v>
      </c>
      <c r="I65" s="5">
        <f t="shared" si="0"/>
        <v>6</v>
      </c>
      <c r="J65" s="5">
        <f t="shared" si="1"/>
        <v>36</v>
      </c>
      <c r="K65" s="5">
        <v>30</v>
      </c>
      <c r="L65" s="5">
        <f t="shared" si="2"/>
        <v>300</v>
      </c>
      <c r="M65" s="51" t="s">
        <v>3</v>
      </c>
      <c r="P65" s="6"/>
    </row>
    <row r="66" spans="1:16" s="2" customFormat="1" ht="15" customHeight="1">
      <c r="A66" s="50">
        <v>28</v>
      </c>
      <c r="B66" s="4" t="s">
        <v>121</v>
      </c>
      <c r="C66" s="4" t="s">
        <v>122</v>
      </c>
      <c r="D66" s="4" t="s">
        <v>123</v>
      </c>
      <c r="E66" s="21" t="s">
        <v>11</v>
      </c>
      <c r="F66" s="15" t="s">
        <v>36</v>
      </c>
      <c r="G66" s="4">
        <v>11</v>
      </c>
      <c r="H66" s="5">
        <f>VLOOKUP(F66,'[1]KOYAS PERFUMARY'!$B$4:$C$124,2,FALSE)</f>
        <v>82</v>
      </c>
      <c r="I66" s="5">
        <f t="shared" si="0"/>
        <v>22</v>
      </c>
      <c r="J66" s="5">
        <f t="shared" si="1"/>
        <v>132</v>
      </c>
      <c r="K66" s="5"/>
      <c r="L66" s="5">
        <f t="shared" si="2"/>
        <v>1056</v>
      </c>
      <c r="M66" s="51" t="s">
        <v>12</v>
      </c>
      <c r="P66" s="6"/>
    </row>
    <row r="67" spans="1:16" s="2" customFormat="1" ht="15" customHeight="1">
      <c r="A67" s="50"/>
      <c r="B67" s="4" t="s">
        <v>121</v>
      </c>
      <c r="C67" s="4" t="s">
        <v>122</v>
      </c>
      <c r="D67" s="4" t="s">
        <v>123</v>
      </c>
      <c r="E67" s="21" t="s">
        <v>11</v>
      </c>
      <c r="F67" s="15" t="s">
        <v>36</v>
      </c>
      <c r="G67" s="4">
        <v>1</v>
      </c>
      <c r="H67" s="5">
        <f>VLOOKUP(F67,'[1]KOYAS PERFUMARY'!$B$4:$E$121,4,FALSE)</f>
        <v>58</v>
      </c>
      <c r="I67" s="5">
        <f t="shared" si="0"/>
        <v>2</v>
      </c>
      <c r="J67" s="5">
        <f t="shared" si="1"/>
        <v>12</v>
      </c>
      <c r="K67" s="5"/>
      <c r="L67" s="5">
        <f t="shared" si="2"/>
        <v>72</v>
      </c>
      <c r="M67" s="51" t="s">
        <v>4</v>
      </c>
      <c r="P67" s="6"/>
    </row>
    <row r="68" spans="1:16" s="2" customFormat="1" ht="15" customHeight="1">
      <c r="A68" s="50"/>
      <c r="B68" s="4" t="s">
        <v>121</v>
      </c>
      <c r="C68" s="4" t="s">
        <v>122</v>
      </c>
      <c r="D68" s="4" t="s">
        <v>123</v>
      </c>
      <c r="E68" s="21" t="s">
        <v>11</v>
      </c>
      <c r="F68" s="15" t="s">
        <v>36</v>
      </c>
      <c r="G68" s="4">
        <v>3</v>
      </c>
      <c r="H68" s="5">
        <f>VLOOKUP(F68,'[1]KOYAS PERFUMARY'!$B$4:$D$122,3,FALSE)</f>
        <v>46</v>
      </c>
      <c r="I68" s="5">
        <f t="shared" ref="I68:I93" si="3">G68*2</f>
        <v>6</v>
      </c>
      <c r="J68" s="5">
        <f t="shared" ref="J68:J93" si="4">G68*12</f>
        <v>36</v>
      </c>
      <c r="K68" s="5">
        <v>30</v>
      </c>
      <c r="L68" s="5">
        <f t="shared" ref="L68:L93" si="5">G68*H68+I68+J68+K68</f>
        <v>210</v>
      </c>
      <c r="M68" s="51" t="s">
        <v>3</v>
      </c>
      <c r="P68" s="6"/>
    </row>
    <row r="69" spans="1:16" s="2" customFormat="1" ht="15" customHeight="1">
      <c r="A69" s="50">
        <v>29</v>
      </c>
      <c r="B69" s="4" t="s">
        <v>121</v>
      </c>
      <c r="C69" s="4" t="s">
        <v>124</v>
      </c>
      <c r="D69" s="4" t="s">
        <v>125</v>
      </c>
      <c r="E69" s="21" t="s">
        <v>11</v>
      </c>
      <c r="F69" s="15" t="s">
        <v>126</v>
      </c>
      <c r="G69" s="4">
        <v>3</v>
      </c>
      <c r="H69" s="5">
        <f>VLOOKUP(F69,'[1]KOYAS PERFUMARY'!$B$4:$C$124,2,FALSE)</f>
        <v>76</v>
      </c>
      <c r="I69" s="5">
        <f t="shared" si="3"/>
        <v>6</v>
      </c>
      <c r="J69" s="5">
        <f t="shared" si="4"/>
        <v>36</v>
      </c>
      <c r="K69" s="5"/>
      <c r="L69" s="5">
        <f t="shared" si="5"/>
        <v>270</v>
      </c>
      <c r="M69" s="51" t="s">
        <v>12</v>
      </c>
      <c r="P69" s="6"/>
    </row>
    <row r="70" spans="1:16" s="2" customFormat="1" ht="15" customHeight="1">
      <c r="A70" s="50"/>
      <c r="B70" s="4" t="s">
        <v>121</v>
      </c>
      <c r="C70" s="4" t="s">
        <v>124</v>
      </c>
      <c r="D70" s="4" t="s">
        <v>125</v>
      </c>
      <c r="E70" s="21" t="s">
        <v>11</v>
      </c>
      <c r="F70" s="15" t="s">
        <v>126</v>
      </c>
      <c r="G70" s="4">
        <v>2</v>
      </c>
      <c r="H70" s="5">
        <f>VLOOKUP(F70,'[1]KOYAS PERFUMARY'!$B$4:$E$121,4,FALSE)</f>
        <v>53</v>
      </c>
      <c r="I70" s="5">
        <f t="shared" si="3"/>
        <v>4</v>
      </c>
      <c r="J70" s="5">
        <f t="shared" si="4"/>
        <v>24</v>
      </c>
      <c r="K70" s="5"/>
      <c r="L70" s="5">
        <f t="shared" si="5"/>
        <v>134</v>
      </c>
      <c r="M70" s="51" t="s">
        <v>4</v>
      </c>
      <c r="P70" s="6"/>
    </row>
    <row r="71" spans="1:16" s="2" customFormat="1" ht="15" customHeight="1">
      <c r="A71" s="50"/>
      <c r="B71" s="4" t="s">
        <v>121</v>
      </c>
      <c r="C71" s="4" t="s">
        <v>124</v>
      </c>
      <c r="D71" s="4" t="s">
        <v>125</v>
      </c>
      <c r="E71" s="21" t="s">
        <v>11</v>
      </c>
      <c r="F71" s="15" t="s">
        <v>126</v>
      </c>
      <c r="G71" s="4">
        <v>2</v>
      </c>
      <c r="H71" s="5">
        <f>VLOOKUP(F71,'[1]KOYAS PERFUMARY'!$B$4:$D$122,3,FALSE)</f>
        <v>41</v>
      </c>
      <c r="I71" s="5">
        <f t="shared" si="3"/>
        <v>4</v>
      </c>
      <c r="J71" s="5">
        <f t="shared" si="4"/>
        <v>24</v>
      </c>
      <c r="K71" s="5">
        <v>30</v>
      </c>
      <c r="L71" s="5">
        <f t="shared" si="5"/>
        <v>140</v>
      </c>
      <c r="M71" s="51" t="s">
        <v>3</v>
      </c>
      <c r="P71" s="6"/>
    </row>
    <row r="72" spans="1:16" s="2" customFormat="1" ht="15" customHeight="1">
      <c r="A72" s="50">
        <v>30</v>
      </c>
      <c r="B72" s="4" t="s">
        <v>121</v>
      </c>
      <c r="C72" s="4" t="s">
        <v>127</v>
      </c>
      <c r="D72" s="4" t="s">
        <v>128</v>
      </c>
      <c r="E72" s="21" t="s">
        <v>11</v>
      </c>
      <c r="F72" s="15" t="s">
        <v>31</v>
      </c>
      <c r="G72" s="4">
        <v>7</v>
      </c>
      <c r="H72" s="5">
        <f>VLOOKUP(F72,'[1]KOYAS PERFUMARY'!$B$4:$C$124,2,FALSE)</f>
        <v>134</v>
      </c>
      <c r="I72" s="5">
        <f t="shared" si="3"/>
        <v>14</v>
      </c>
      <c r="J72" s="5">
        <f t="shared" si="4"/>
        <v>84</v>
      </c>
      <c r="K72" s="5"/>
      <c r="L72" s="5">
        <f t="shared" si="5"/>
        <v>1036</v>
      </c>
      <c r="M72" s="51" t="s">
        <v>12</v>
      </c>
      <c r="P72" s="6"/>
    </row>
    <row r="73" spans="1:16" s="2" customFormat="1" ht="15" customHeight="1">
      <c r="A73" s="50"/>
      <c r="B73" s="4" t="s">
        <v>121</v>
      </c>
      <c r="C73" s="4" t="s">
        <v>127</v>
      </c>
      <c r="D73" s="4" t="s">
        <v>128</v>
      </c>
      <c r="E73" s="21" t="s">
        <v>11</v>
      </c>
      <c r="F73" s="15" t="s">
        <v>31</v>
      </c>
      <c r="G73" s="4">
        <v>1</v>
      </c>
      <c r="H73" s="5">
        <f>VLOOKUP(F73,'[1]KOYAS PERFUMARY'!$B$4:$E$121,4,FALSE)</f>
        <v>58</v>
      </c>
      <c r="I73" s="5">
        <f t="shared" si="3"/>
        <v>2</v>
      </c>
      <c r="J73" s="5">
        <f t="shared" si="4"/>
        <v>12</v>
      </c>
      <c r="K73" s="5">
        <v>30</v>
      </c>
      <c r="L73" s="5">
        <f t="shared" si="5"/>
        <v>102</v>
      </c>
      <c r="M73" s="51" t="s">
        <v>4</v>
      </c>
      <c r="P73" s="6"/>
    </row>
    <row r="74" spans="1:16" s="2" customFormat="1" ht="15" customHeight="1">
      <c r="A74" s="52">
        <v>31</v>
      </c>
      <c r="B74" s="4" t="s">
        <v>121</v>
      </c>
      <c r="C74" s="4" t="s">
        <v>129</v>
      </c>
      <c r="D74" s="4" t="s">
        <v>130</v>
      </c>
      <c r="E74" s="21" t="s">
        <v>11</v>
      </c>
      <c r="F74" s="15" t="s">
        <v>32</v>
      </c>
      <c r="G74" s="4">
        <v>21</v>
      </c>
      <c r="H74" s="5">
        <f>VLOOKUP(F74,'[1]KOYAS PERFUMARY'!$B$4:$E$121,4,FALSE)</f>
        <v>87</v>
      </c>
      <c r="I74" s="5">
        <f t="shared" si="3"/>
        <v>42</v>
      </c>
      <c r="J74" s="5">
        <f t="shared" si="4"/>
        <v>252</v>
      </c>
      <c r="K74" s="5">
        <v>30</v>
      </c>
      <c r="L74" s="5">
        <f t="shared" si="5"/>
        <v>2151</v>
      </c>
      <c r="M74" s="51" t="s">
        <v>4</v>
      </c>
      <c r="P74" s="6"/>
    </row>
    <row r="75" spans="1:16" s="2" customFormat="1" ht="15" customHeight="1">
      <c r="A75" s="50">
        <v>32</v>
      </c>
      <c r="B75" s="4" t="s">
        <v>121</v>
      </c>
      <c r="C75" s="4" t="s">
        <v>131</v>
      </c>
      <c r="D75" s="4" t="s">
        <v>132</v>
      </c>
      <c r="E75" s="21" t="s">
        <v>11</v>
      </c>
      <c r="F75" s="15" t="s">
        <v>133</v>
      </c>
      <c r="G75" s="4">
        <v>23</v>
      </c>
      <c r="H75" s="5">
        <f>VLOOKUP(F75,'[1]KOYAS PERFUMARY'!$B$4:$C$124,2,FALSE)</f>
        <v>134</v>
      </c>
      <c r="I75" s="5">
        <f t="shared" si="3"/>
        <v>46</v>
      </c>
      <c r="J75" s="5">
        <f t="shared" si="4"/>
        <v>276</v>
      </c>
      <c r="K75" s="5"/>
      <c r="L75" s="5">
        <f t="shared" si="5"/>
        <v>3404</v>
      </c>
      <c r="M75" s="51" t="s">
        <v>12</v>
      </c>
      <c r="P75" s="6"/>
    </row>
    <row r="76" spans="1:16" s="2" customFormat="1" ht="15" customHeight="1">
      <c r="A76" s="50"/>
      <c r="B76" s="4" t="s">
        <v>121</v>
      </c>
      <c r="C76" s="4" t="s">
        <v>131</v>
      </c>
      <c r="D76" s="4" t="s">
        <v>132</v>
      </c>
      <c r="E76" s="21" t="s">
        <v>11</v>
      </c>
      <c r="F76" s="15" t="s">
        <v>133</v>
      </c>
      <c r="G76" s="4">
        <v>23</v>
      </c>
      <c r="H76" s="5">
        <f>VLOOKUP(F76,'[1]KOYAS PERFUMARY'!$B$4:$E$121,4,FALSE)</f>
        <v>76</v>
      </c>
      <c r="I76" s="5">
        <f t="shared" si="3"/>
        <v>46</v>
      </c>
      <c r="J76" s="5">
        <f t="shared" si="4"/>
        <v>276</v>
      </c>
      <c r="K76" s="5">
        <v>30</v>
      </c>
      <c r="L76" s="5">
        <f t="shared" si="5"/>
        <v>2100</v>
      </c>
      <c r="M76" s="51" t="s">
        <v>4</v>
      </c>
      <c r="P76" s="6"/>
    </row>
    <row r="77" spans="1:16" s="2" customFormat="1" ht="15" customHeight="1">
      <c r="A77" s="50">
        <v>33</v>
      </c>
      <c r="B77" s="4" t="s">
        <v>134</v>
      </c>
      <c r="C77" s="4" t="s">
        <v>135</v>
      </c>
      <c r="D77" s="4" t="s">
        <v>136</v>
      </c>
      <c r="E77" s="21" t="s">
        <v>11</v>
      </c>
      <c r="F77" s="15" t="s">
        <v>137</v>
      </c>
      <c r="G77" s="4">
        <v>4</v>
      </c>
      <c r="H77" s="5">
        <f>VLOOKUP(F77,'[1]KOYAS PERFUMARY'!$B$4:$C$124,2,FALSE)</f>
        <v>151</v>
      </c>
      <c r="I77" s="5">
        <f t="shared" si="3"/>
        <v>8</v>
      </c>
      <c r="J77" s="5">
        <f t="shared" si="4"/>
        <v>48</v>
      </c>
      <c r="K77" s="5"/>
      <c r="L77" s="5">
        <f t="shared" si="5"/>
        <v>660</v>
      </c>
      <c r="M77" s="51" t="s">
        <v>12</v>
      </c>
      <c r="P77" s="6"/>
    </row>
    <row r="78" spans="1:16" s="2" customFormat="1" ht="15" customHeight="1">
      <c r="A78" s="50"/>
      <c r="B78" s="4" t="s">
        <v>134</v>
      </c>
      <c r="C78" s="4" t="s">
        <v>135</v>
      </c>
      <c r="D78" s="4" t="s">
        <v>136</v>
      </c>
      <c r="E78" s="21" t="s">
        <v>11</v>
      </c>
      <c r="F78" s="15" t="s">
        <v>137</v>
      </c>
      <c r="G78" s="4">
        <v>22</v>
      </c>
      <c r="H78" s="5">
        <f>VLOOKUP(F78,'[1]KOYAS PERFUMARY'!$B$4:$E$121,4,FALSE)</f>
        <v>82</v>
      </c>
      <c r="I78" s="5">
        <f t="shared" si="3"/>
        <v>44</v>
      </c>
      <c r="J78" s="5">
        <f t="shared" si="4"/>
        <v>264</v>
      </c>
      <c r="K78" s="5"/>
      <c r="L78" s="5">
        <f t="shared" si="5"/>
        <v>2112</v>
      </c>
      <c r="M78" s="51" t="s">
        <v>4</v>
      </c>
      <c r="P78" s="6"/>
    </row>
    <row r="79" spans="1:16" s="2" customFormat="1" ht="15" customHeight="1">
      <c r="A79" s="50"/>
      <c r="B79" s="4" t="s">
        <v>134</v>
      </c>
      <c r="C79" s="4" t="s">
        <v>135</v>
      </c>
      <c r="D79" s="4" t="s">
        <v>136</v>
      </c>
      <c r="E79" s="21" t="s">
        <v>11</v>
      </c>
      <c r="F79" s="15" t="s">
        <v>137</v>
      </c>
      <c r="G79" s="4">
        <v>2</v>
      </c>
      <c r="H79" s="5">
        <f>VLOOKUP(F79,'[1]KOYAS PERFUMARY'!$B$4:$D$122,3,FALSE)</f>
        <v>64</v>
      </c>
      <c r="I79" s="5">
        <f t="shared" si="3"/>
        <v>4</v>
      </c>
      <c r="J79" s="5">
        <f t="shared" si="4"/>
        <v>24</v>
      </c>
      <c r="K79" s="5">
        <v>30</v>
      </c>
      <c r="L79" s="5">
        <f t="shared" si="5"/>
        <v>186</v>
      </c>
      <c r="M79" s="51" t="s">
        <v>3</v>
      </c>
      <c r="P79" s="6"/>
    </row>
    <row r="80" spans="1:16" s="2" customFormat="1" ht="15" customHeight="1">
      <c r="A80" s="50">
        <v>34</v>
      </c>
      <c r="B80" s="4" t="s">
        <v>138</v>
      </c>
      <c r="C80" s="4" t="s">
        <v>139</v>
      </c>
      <c r="D80" s="4" t="s">
        <v>140</v>
      </c>
      <c r="E80" s="21" t="s">
        <v>11</v>
      </c>
      <c r="F80" s="16" t="s">
        <v>141</v>
      </c>
      <c r="G80" s="4">
        <v>15</v>
      </c>
      <c r="H80" s="5">
        <f>VLOOKUP(F80,'[1]KOYAS PERFUMARY'!$B$4:$C$124,2,FALSE)</f>
        <v>175</v>
      </c>
      <c r="I80" s="5">
        <f t="shared" si="3"/>
        <v>30</v>
      </c>
      <c r="J80" s="5">
        <f t="shared" si="4"/>
        <v>180</v>
      </c>
      <c r="K80" s="5"/>
      <c r="L80" s="5">
        <f t="shared" si="5"/>
        <v>2835</v>
      </c>
      <c r="M80" s="51" t="s">
        <v>12</v>
      </c>
      <c r="P80" s="6"/>
    </row>
    <row r="81" spans="1:16" s="2" customFormat="1" ht="15" customHeight="1">
      <c r="A81" s="50"/>
      <c r="B81" s="4" t="s">
        <v>138</v>
      </c>
      <c r="C81" s="4" t="s">
        <v>139</v>
      </c>
      <c r="D81" s="4" t="s">
        <v>140</v>
      </c>
      <c r="E81" s="21" t="s">
        <v>11</v>
      </c>
      <c r="F81" s="16" t="s">
        <v>141</v>
      </c>
      <c r="G81" s="4">
        <v>26</v>
      </c>
      <c r="H81" s="5">
        <f>VLOOKUP(F81,'[1]KOYAS PERFUMARY'!$B$4:$E$121,4,FALSE)</f>
        <v>105</v>
      </c>
      <c r="I81" s="5">
        <f t="shared" si="3"/>
        <v>52</v>
      </c>
      <c r="J81" s="5">
        <f t="shared" si="4"/>
        <v>312</v>
      </c>
      <c r="K81" s="5">
        <v>30</v>
      </c>
      <c r="L81" s="5">
        <f t="shared" si="5"/>
        <v>3124</v>
      </c>
      <c r="M81" s="51" t="s">
        <v>4</v>
      </c>
      <c r="P81" s="6"/>
    </row>
    <row r="82" spans="1:16" s="2" customFormat="1" ht="15" customHeight="1">
      <c r="A82" s="50">
        <v>35</v>
      </c>
      <c r="B82" s="4" t="s">
        <v>138</v>
      </c>
      <c r="C82" s="4" t="s">
        <v>142</v>
      </c>
      <c r="D82" s="4" t="s">
        <v>143</v>
      </c>
      <c r="E82" s="21" t="s">
        <v>11</v>
      </c>
      <c r="F82" s="15" t="s">
        <v>29</v>
      </c>
      <c r="G82" s="4">
        <v>21</v>
      </c>
      <c r="H82" s="5">
        <f>VLOOKUP(F82,'[1]KOYAS PERFUMARY'!$B$4:$E$121,4,FALSE)</f>
        <v>99</v>
      </c>
      <c r="I82" s="5">
        <f t="shared" si="3"/>
        <v>42</v>
      </c>
      <c r="J82" s="5">
        <f t="shared" si="4"/>
        <v>252</v>
      </c>
      <c r="K82" s="5"/>
      <c r="L82" s="5">
        <f t="shared" si="5"/>
        <v>2373</v>
      </c>
      <c r="M82" s="51" t="s">
        <v>4</v>
      </c>
      <c r="P82" s="6"/>
    </row>
    <row r="83" spans="1:16" s="2" customFormat="1" ht="15" customHeight="1">
      <c r="A83" s="50"/>
      <c r="B83" s="4" t="s">
        <v>138</v>
      </c>
      <c r="C83" s="4" t="s">
        <v>142</v>
      </c>
      <c r="D83" s="4" t="s">
        <v>143</v>
      </c>
      <c r="E83" s="21" t="s">
        <v>11</v>
      </c>
      <c r="F83" s="15" t="s">
        <v>29</v>
      </c>
      <c r="G83" s="4">
        <v>20</v>
      </c>
      <c r="H83" s="5">
        <f>VLOOKUP(F83,'[1]KOYAS PERFUMARY'!$B$4:$D$122,3,FALSE)</f>
        <v>82</v>
      </c>
      <c r="I83" s="5">
        <f t="shared" si="3"/>
        <v>40</v>
      </c>
      <c r="J83" s="5">
        <f t="shared" si="4"/>
        <v>240</v>
      </c>
      <c r="K83" s="5">
        <v>30</v>
      </c>
      <c r="L83" s="5">
        <f t="shared" si="5"/>
        <v>1950</v>
      </c>
      <c r="M83" s="51" t="s">
        <v>3</v>
      </c>
      <c r="P83" s="6"/>
    </row>
    <row r="84" spans="1:16" s="2" customFormat="1" ht="15" customHeight="1">
      <c r="A84" s="50">
        <v>36</v>
      </c>
      <c r="B84" s="4" t="s">
        <v>144</v>
      </c>
      <c r="C84" s="4" t="s">
        <v>145</v>
      </c>
      <c r="D84" s="4" t="s">
        <v>146</v>
      </c>
      <c r="E84" s="21" t="s">
        <v>11</v>
      </c>
      <c r="F84" s="15" t="s">
        <v>147</v>
      </c>
      <c r="G84" s="4">
        <v>21</v>
      </c>
      <c r="H84" s="5">
        <f>VLOOKUP(F84,'[1]KOYAS PERFUMARY'!$B$4:$C$124,2,FALSE)</f>
        <v>158</v>
      </c>
      <c r="I84" s="5">
        <f t="shared" si="3"/>
        <v>42</v>
      </c>
      <c r="J84" s="5">
        <f t="shared" si="4"/>
        <v>252</v>
      </c>
      <c r="K84" s="5"/>
      <c r="L84" s="5">
        <f t="shared" si="5"/>
        <v>3612</v>
      </c>
      <c r="M84" s="51" t="s">
        <v>12</v>
      </c>
      <c r="P84" s="6"/>
    </row>
    <row r="85" spans="1:16" s="2" customFormat="1" ht="15" customHeight="1">
      <c r="A85" s="50"/>
      <c r="B85" s="4" t="s">
        <v>144</v>
      </c>
      <c r="C85" s="4" t="s">
        <v>145</v>
      </c>
      <c r="D85" s="4" t="s">
        <v>146</v>
      </c>
      <c r="E85" s="21" t="s">
        <v>11</v>
      </c>
      <c r="F85" s="15" t="s">
        <v>147</v>
      </c>
      <c r="G85" s="4">
        <v>21</v>
      </c>
      <c r="H85" s="5">
        <f>VLOOKUP(F85,'[1]KOYAS PERFUMARY'!$B$4:$E$121,4,FALSE)</f>
        <v>82</v>
      </c>
      <c r="I85" s="5">
        <f t="shared" si="3"/>
        <v>42</v>
      </c>
      <c r="J85" s="5">
        <f t="shared" si="4"/>
        <v>252</v>
      </c>
      <c r="K85" s="5"/>
      <c r="L85" s="5">
        <f t="shared" si="5"/>
        <v>2016</v>
      </c>
      <c r="M85" s="51" t="s">
        <v>4</v>
      </c>
      <c r="P85" s="6"/>
    </row>
    <row r="86" spans="1:16" s="2" customFormat="1" ht="15" customHeight="1">
      <c r="A86" s="50"/>
      <c r="B86" s="4" t="s">
        <v>144</v>
      </c>
      <c r="C86" s="4" t="s">
        <v>145</v>
      </c>
      <c r="D86" s="4" t="s">
        <v>146</v>
      </c>
      <c r="E86" s="21" t="s">
        <v>11</v>
      </c>
      <c r="F86" s="15" t="s">
        <v>147</v>
      </c>
      <c r="G86" s="4">
        <v>20</v>
      </c>
      <c r="H86" s="5">
        <f>VLOOKUP(F86,'[1]KOYAS PERFUMARY'!$B$4:$D$122,3,FALSE)</f>
        <v>64</v>
      </c>
      <c r="I86" s="5">
        <f t="shared" si="3"/>
        <v>40</v>
      </c>
      <c r="J86" s="5">
        <f t="shared" si="4"/>
        <v>240</v>
      </c>
      <c r="K86" s="5">
        <v>30</v>
      </c>
      <c r="L86" s="5">
        <f t="shared" si="5"/>
        <v>1590</v>
      </c>
      <c r="M86" s="51" t="s">
        <v>3</v>
      </c>
      <c r="P86" s="6"/>
    </row>
    <row r="87" spans="1:16" s="2" customFormat="1" ht="15" customHeight="1">
      <c r="A87" s="50">
        <v>37</v>
      </c>
      <c r="B87" s="4" t="s">
        <v>148</v>
      </c>
      <c r="C87" s="4" t="s">
        <v>149</v>
      </c>
      <c r="D87" s="4" t="s">
        <v>150</v>
      </c>
      <c r="E87" s="21" t="s">
        <v>11</v>
      </c>
      <c r="F87" s="15" t="s">
        <v>76</v>
      </c>
      <c r="G87" s="4">
        <v>21</v>
      </c>
      <c r="H87" s="5">
        <v>58</v>
      </c>
      <c r="I87" s="5">
        <f t="shared" si="3"/>
        <v>42</v>
      </c>
      <c r="J87" s="5">
        <f t="shared" si="4"/>
        <v>252</v>
      </c>
      <c r="K87" s="5"/>
      <c r="L87" s="5">
        <f t="shared" si="5"/>
        <v>1512</v>
      </c>
      <c r="M87" s="51" t="s">
        <v>4</v>
      </c>
      <c r="P87" s="6"/>
    </row>
    <row r="88" spans="1:16" s="2" customFormat="1" ht="15" customHeight="1">
      <c r="A88" s="50"/>
      <c r="B88" s="4" t="s">
        <v>148</v>
      </c>
      <c r="C88" s="4" t="s">
        <v>149</v>
      </c>
      <c r="D88" s="4" t="s">
        <v>150</v>
      </c>
      <c r="E88" s="21" t="s">
        <v>11</v>
      </c>
      <c r="F88" s="15" t="s">
        <v>76</v>
      </c>
      <c r="G88" s="4">
        <v>51</v>
      </c>
      <c r="H88" s="5">
        <v>46</v>
      </c>
      <c r="I88" s="5">
        <f t="shared" si="3"/>
        <v>102</v>
      </c>
      <c r="J88" s="5">
        <f t="shared" si="4"/>
        <v>612</v>
      </c>
      <c r="K88" s="5">
        <v>30</v>
      </c>
      <c r="L88" s="5">
        <f t="shared" si="5"/>
        <v>3090</v>
      </c>
      <c r="M88" s="51" t="s">
        <v>3</v>
      </c>
      <c r="P88" s="6"/>
    </row>
    <row r="89" spans="1:16" s="2" customFormat="1" ht="15" customHeight="1">
      <c r="A89" s="50">
        <v>38</v>
      </c>
      <c r="B89" s="4" t="s">
        <v>148</v>
      </c>
      <c r="C89" s="4" t="s">
        <v>151</v>
      </c>
      <c r="D89" s="4" t="s">
        <v>152</v>
      </c>
      <c r="E89" s="21" t="s">
        <v>11</v>
      </c>
      <c r="F89" s="15" t="s">
        <v>153</v>
      </c>
      <c r="G89" s="4">
        <v>3</v>
      </c>
      <c r="H89" s="5">
        <f>VLOOKUP(F89,'[1]KOYAS PERFUMARY'!$B$4:$C$124,2,FALSE)</f>
        <v>210</v>
      </c>
      <c r="I89" s="5">
        <f t="shared" si="3"/>
        <v>6</v>
      </c>
      <c r="J89" s="5">
        <f t="shared" si="4"/>
        <v>36</v>
      </c>
      <c r="K89" s="5"/>
      <c r="L89" s="5">
        <f t="shared" si="5"/>
        <v>672</v>
      </c>
      <c r="M89" s="51" t="s">
        <v>12</v>
      </c>
    </row>
    <row r="90" spans="1:16" s="2" customFormat="1" ht="15" customHeight="1">
      <c r="A90" s="50"/>
      <c r="B90" s="4" t="s">
        <v>148</v>
      </c>
      <c r="C90" s="4" t="s">
        <v>151</v>
      </c>
      <c r="D90" s="4" t="s">
        <v>152</v>
      </c>
      <c r="E90" s="21" t="s">
        <v>11</v>
      </c>
      <c r="F90" s="15" t="s">
        <v>153</v>
      </c>
      <c r="G90" s="4">
        <v>3</v>
      </c>
      <c r="H90" s="5">
        <f>VLOOKUP(F90,'[1]KOYAS PERFUMARY'!$B$4:$E$121,4,FALSE)</f>
        <v>111</v>
      </c>
      <c r="I90" s="5">
        <f t="shared" si="3"/>
        <v>6</v>
      </c>
      <c r="J90" s="5">
        <f t="shared" si="4"/>
        <v>36</v>
      </c>
      <c r="K90" s="5">
        <v>30</v>
      </c>
      <c r="L90" s="5">
        <f t="shared" si="5"/>
        <v>405</v>
      </c>
      <c r="M90" s="51" t="s">
        <v>4</v>
      </c>
    </row>
    <row r="91" spans="1:16" s="2" customFormat="1" ht="15" customHeight="1">
      <c r="A91" s="50">
        <v>39</v>
      </c>
      <c r="B91" s="4" t="s">
        <v>148</v>
      </c>
      <c r="C91" s="4" t="s">
        <v>154</v>
      </c>
      <c r="D91" s="4" t="s">
        <v>155</v>
      </c>
      <c r="E91" s="21" t="s">
        <v>11</v>
      </c>
      <c r="F91" s="15" t="s">
        <v>156</v>
      </c>
      <c r="G91" s="4">
        <v>2</v>
      </c>
      <c r="H91" s="5">
        <f>VLOOKUP(F91,'[1]KOYAS PERFUMARY'!$B$4:$C$124,2,FALSE)</f>
        <v>204</v>
      </c>
      <c r="I91" s="5">
        <f t="shared" si="3"/>
        <v>4</v>
      </c>
      <c r="J91" s="5">
        <f t="shared" si="4"/>
        <v>24</v>
      </c>
      <c r="K91" s="5"/>
      <c r="L91" s="5">
        <f t="shared" si="5"/>
        <v>436</v>
      </c>
      <c r="M91" s="51" t="s">
        <v>12</v>
      </c>
      <c r="P91" s="6"/>
    </row>
    <row r="92" spans="1:16" s="2" customFormat="1" ht="15" customHeight="1">
      <c r="A92" s="50"/>
      <c r="B92" s="4" t="s">
        <v>148</v>
      </c>
      <c r="C92" s="4" t="s">
        <v>154</v>
      </c>
      <c r="D92" s="4" t="s">
        <v>155</v>
      </c>
      <c r="E92" s="21" t="s">
        <v>11</v>
      </c>
      <c r="F92" s="15" t="s">
        <v>156</v>
      </c>
      <c r="G92" s="4">
        <v>6</v>
      </c>
      <c r="H92" s="5">
        <f>VLOOKUP(F92,'[1]KOYAS PERFUMARY'!$B$4:$E$121,4,FALSE)</f>
        <v>111</v>
      </c>
      <c r="I92" s="5">
        <f t="shared" si="3"/>
        <v>12</v>
      </c>
      <c r="J92" s="5">
        <f t="shared" si="4"/>
        <v>72</v>
      </c>
      <c r="K92" s="5">
        <v>30</v>
      </c>
      <c r="L92" s="5">
        <f t="shared" si="5"/>
        <v>780</v>
      </c>
      <c r="M92" s="51" t="s">
        <v>4</v>
      </c>
      <c r="P92" s="6"/>
    </row>
    <row r="93" spans="1:16" s="2" customFormat="1" ht="15" customHeight="1" thickBot="1">
      <c r="A93" s="53">
        <v>40</v>
      </c>
      <c r="B93" s="54" t="s">
        <v>148</v>
      </c>
      <c r="C93" s="54" t="s">
        <v>157</v>
      </c>
      <c r="D93" s="54" t="s">
        <v>158</v>
      </c>
      <c r="E93" s="55" t="s">
        <v>11</v>
      </c>
      <c r="F93" s="56" t="s">
        <v>30</v>
      </c>
      <c r="G93" s="54">
        <v>9</v>
      </c>
      <c r="H93" s="57">
        <f>VLOOKUP(F93,'[1]KOYAS PERFUMARY'!$B$4:$C$124,2,FALSE)</f>
        <v>204</v>
      </c>
      <c r="I93" s="57">
        <f t="shared" si="3"/>
        <v>18</v>
      </c>
      <c r="J93" s="57">
        <f t="shared" si="4"/>
        <v>108</v>
      </c>
      <c r="K93" s="57">
        <v>30</v>
      </c>
      <c r="L93" s="57">
        <f t="shared" si="5"/>
        <v>1992</v>
      </c>
      <c r="M93" s="58" t="s">
        <v>12</v>
      </c>
      <c r="P93" s="6"/>
    </row>
    <row r="94" spans="1:16" s="2" customFormat="1" ht="15" customHeight="1">
      <c r="A94" s="40" t="s">
        <v>159</v>
      </c>
      <c r="B94" s="41"/>
      <c r="C94" s="41"/>
      <c r="D94" s="41"/>
      <c r="E94" s="41"/>
      <c r="F94" s="41"/>
      <c r="G94" s="41"/>
      <c r="H94" s="41"/>
      <c r="I94" s="41"/>
      <c r="J94" s="41"/>
      <c r="K94" s="42"/>
      <c r="L94" s="43">
        <f>SUM(L4:L93)</f>
        <v>86806</v>
      </c>
      <c r="M94" s="22"/>
      <c r="P94" s="6"/>
    </row>
    <row r="95" spans="1:16" s="2" customFormat="1" ht="15" customHeight="1" thickBot="1">
      <c r="A95" s="23"/>
      <c r="B95"/>
      <c r="C95"/>
      <c r="D95"/>
      <c r="E95"/>
      <c r="F95" s="1"/>
      <c r="G95" s="3">
        <f>SUM(G4:G93)</f>
        <v>823</v>
      </c>
      <c r="H95" s="24"/>
      <c r="I95" s="24"/>
      <c r="J95" s="24"/>
      <c r="K95" s="24"/>
      <c r="L95" s="24"/>
      <c r="M95"/>
      <c r="P95" s="6"/>
    </row>
    <row r="96" spans="1:16">
      <c r="A96" s="25" t="s">
        <v>27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7"/>
    </row>
    <row r="97" spans="1:13" ht="15.75" thickBot="1">
      <c r="A97" s="28" t="s">
        <v>37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0"/>
    </row>
    <row r="98" spans="1:13" ht="37.5" customHeight="1" thickBot="1">
      <c r="A98" s="31" t="s">
        <v>28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3"/>
    </row>
  </sheetData>
  <sortState ref="B4:N65">
    <sortCondition ref="B4:B65"/>
    <sortCondition ref="C4:C65"/>
  </sortState>
  <mergeCells count="8">
    <mergeCell ref="A96:M96"/>
    <mergeCell ref="A97:M97"/>
    <mergeCell ref="A98:M98"/>
    <mergeCell ref="A1:G1"/>
    <mergeCell ref="A2:G2"/>
    <mergeCell ref="H1:M1"/>
    <mergeCell ref="H2:M2"/>
    <mergeCell ref="A94:K94"/>
  </mergeCells>
  <pageMargins left="0.23622047244094491" right="0.11811023622047245" top="0.51181102362204722" bottom="0.71" header="0.27559055118110237" footer="0.39"/>
  <pageSetup paperSize="9" scale="90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9" bestFit="1" customWidth="1"/>
    <col min="2" max="2" width="10.7109375" style="9" bestFit="1" customWidth="1"/>
    <col min="3" max="3" width="11.7109375" style="9" bestFit="1" customWidth="1"/>
    <col min="4" max="4" width="8.28515625" style="9" bestFit="1" customWidth="1"/>
    <col min="5" max="5" width="6.42578125" style="9" bestFit="1" customWidth="1"/>
    <col min="6" max="6" width="13.140625" style="9" bestFit="1" customWidth="1"/>
    <col min="7" max="7" width="5.42578125" style="9" bestFit="1" customWidth="1"/>
    <col min="8" max="8" width="6.5703125" style="9" bestFit="1" customWidth="1"/>
    <col min="9" max="9" width="5.5703125" style="9" bestFit="1" customWidth="1"/>
    <col min="10" max="10" width="7.140625" style="9" bestFit="1" customWidth="1"/>
    <col min="11" max="11" width="6.42578125" style="9" bestFit="1" customWidth="1"/>
    <col min="12" max="12" width="7.5703125" style="9" bestFit="1" customWidth="1"/>
    <col min="13" max="13" width="11" style="9" bestFit="1" customWidth="1"/>
    <col min="14" max="14" width="15.42578125" style="9" bestFit="1" customWidth="1"/>
    <col min="15" max="16" width="9.140625" style="9"/>
    <col min="17" max="17" width="17.7109375" style="9" bestFit="1" customWidth="1"/>
    <col min="18" max="16384" width="9.140625" style="9"/>
  </cols>
  <sheetData>
    <row r="2" spans="1:17">
      <c r="A2" s="7" t="s">
        <v>15</v>
      </c>
      <c r="B2" s="7" t="s">
        <v>0</v>
      </c>
      <c r="C2" s="7" t="s">
        <v>16</v>
      </c>
      <c r="D2" s="7" t="s">
        <v>20</v>
      </c>
      <c r="E2" s="7" t="s">
        <v>9</v>
      </c>
      <c r="F2" s="7" t="s">
        <v>10</v>
      </c>
      <c r="G2" s="7" t="s">
        <v>1</v>
      </c>
      <c r="H2" s="8" t="s">
        <v>2</v>
      </c>
      <c r="I2" s="8" t="s">
        <v>5</v>
      </c>
      <c r="J2" s="8" t="s">
        <v>6</v>
      </c>
      <c r="K2" s="8" t="s">
        <v>7</v>
      </c>
      <c r="L2" s="8" t="s">
        <v>8</v>
      </c>
      <c r="M2" s="7" t="s">
        <v>17</v>
      </c>
      <c r="N2" s="7" t="s">
        <v>13</v>
      </c>
    </row>
    <row r="3" spans="1:17" s="13" customFormat="1" ht="15.95" customHeight="1">
      <c r="A3" s="10">
        <v>22</v>
      </c>
      <c r="B3" s="11" t="s">
        <v>21</v>
      </c>
      <c r="C3" s="11" t="s">
        <v>22</v>
      </c>
      <c r="D3" s="11" t="s">
        <v>23</v>
      </c>
      <c r="E3" s="11" t="s">
        <v>11</v>
      </c>
      <c r="F3" s="11" t="s">
        <v>18</v>
      </c>
      <c r="G3" s="11">
        <v>11</v>
      </c>
      <c r="H3" s="12">
        <f>VLOOKUP(F3,'[2]KOYAS PERFUMARY'!$B$5:$F$120,5,FALSE)</f>
        <v>140</v>
      </c>
      <c r="I3" s="12">
        <f>G3*2</f>
        <v>22</v>
      </c>
      <c r="J3" s="12">
        <f>G3*12</f>
        <v>132</v>
      </c>
      <c r="K3" s="12"/>
      <c r="L3" s="12">
        <f>G3*H3+I3+J3+K3</f>
        <v>1694</v>
      </c>
      <c r="M3" s="11" t="s">
        <v>12</v>
      </c>
      <c r="N3" s="11" t="s">
        <v>19</v>
      </c>
    </row>
    <row r="4" spans="1:17" s="13" customFormat="1" ht="15.95" customHeight="1">
      <c r="A4" s="10"/>
      <c r="B4" s="11" t="s">
        <v>21</v>
      </c>
      <c r="C4" s="11" t="s">
        <v>22</v>
      </c>
      <c r="D4" s="11" t="s">
        <v>23</v>
      </c>
      <c r="E4" s="11" t="s">
        <v>11</v>
      </c>
      <c r="F4" s="11" t="s">
        <v>18</v>
      </c>
      <c r="G4" s="11">
        <v>7</v>
      </c>
      <c r="H4" s="12">
        <f>VLOOKUP(F4,'[2]KOYAS PERFUMARY'!$B$5:$H$119,7,FALSE)</f>
        <v>87</v>
      </c>
      <c r="I4" s="12">
        <f>G4*2</f>
        <v>14</v>
      </c>
      <c r="J4" s="12">
        <f>G4*12</f>
        <v>84</v>
      </c>
      <c r="K4" s="12"/>
      <c r="L4" s="12">
        <f>G4*H4+I4+J4+K4</f>
        <v>707</v>
      </c>
      <c r="M4" s="11" t="s">
        <v>4</v>
      </c>
      <c r="N4" s="11" t="s">
        <v>19</v>
      </c>
      <c r="Q4" s="13" t="s">
        <v>25</v>
      </c>
    </row>
    <row r="5" spans="1:17" s="13" customFormat="1" ht="15.95" customHeight="1">
      <c r="A5" s="10"/>
      <c r="B5" s="11" t="s">
        <v>21</v>
      </c>
      <c r="C5" s="11" t="s">
        <v>22</v>
      </c>
      <c r="D5" s="11" t="s">
        <v>23</v>
      </c>
      <c r="E5" s="11" t="s">
        <v>11</v>
      </c>
      <c r="F5" s="11" t="s">
        <v>18</v>
      </c>
      <c r="G5" s="11">
        <v>20</v>
      </c>
      <c r="H5" s="12">
        <f>VLOOKUP(F5,'[2]KOYAS PERFUMARY'!$B$4:$G$120,6,FALSE)</f>
        <v>70</v>
      </c>
      <c r="I5" s="12">
        <f>G5*2</f>
        <v>40</v>
      </c>
      <c r="J5" s="12">
        <f>G5*12</f>
        <v>240</v>
      </c>
      <c r="K5" s="12">
        <v>30</v>
      </c>
      <c r="L5" s="12">
        <f>G5*H5+I5+J5+K5</f>
        <v>1710</v>
      </c>
      <c r="M5" s="11" t="s">
        <v>3</v>
      </c>
      <c r="N5" s="1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2024-05-14T11:17:08Z</cp:lastPrinted>
  <dcterms:created xsi:type="dcterms:W3CDTF">2022-12-05T07:14:18Z</dcterms:created>
  <dcterms:modified xsi:type="dcterms:W3CDTF">2024-05-14T11:17:08Z</dcterms:modified>
</cp:coreProperties>
</file>