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0730" windowHeight="8640"/>
  </bookViews>
  <sheets>
    <sheet name="Consignment" sheetId="1" r:id="rId1"/>
  </sheets>
  <externalReferences>
    <externalReference r:id="rId2"/>
  </externalReferences>
  <definedNames>
    <definedName name="_xlnm.Print_Titles" localSheetId="0">Consignment!$4:$4</definedName>
  </definedNames>
  <calcPr calcId="144525"/>
</workbook>
</file>

<file path=xl/calcChain.xml><?xml version="1.0" encoding="utf-8"?>
<calcChain xmlns="http://schemas.openxmlformats.org/spreadsheetml/2006/main">
  <c r="K25" i="1" l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  <c r="J5" i="1" l="1"/>
  <c r="M5" i="1" s="1"/>
  <c r="J6" i="1"/>
  <c r="M6" i="1" s="1"/>
  <c r="J7" i="1"/>
  <c r="M7" i="1" s="1"/>
  <c r="J8" i="1"/>
  <c r="M8" i="1" s="1"/>
  <c r="J9" i="1"/>
  <c r="M9" i="1" s="1"/>
  <c r="J10" i="1"/>
  <c r="M10" i="1" s="1"/>
  <c r="J11" i="1"/>
  <c r="M11" i="1" s="1"/>
  <c r="J12" i="1"/>
  <c r="M12" i="1" s="1"/>
  <c r="J13" i="1"/>
  <c r="M13" i="1" s="1"/>
  <c r="J14" i="1"/>
  <c r="M14" i="1" s="1"/>
  <c r="J15" i="1"/>
  <c r="M15" i="1" s="1"/>
  <c r="J16" i="1"/>
  <c r="M16" i="1" s="1"/>
  <c r="J17" i="1"/>
  <c r="M17" i="1" s="1"/>
  <c r="J18" i="1"/>
  <c r="M18" i="1" s="1"/>
  <c r="J19" i="1"/>
  <c r="M19" i="1" s="1"/>
  <c r="J20" i="1"/>
  <c r="M20" i="1" s="1"/>
  <c r="J21" i="1"/>
  <c r="M21" i="1" s="1"/>
  <c r="J22" i="1"/>
  <c r="M22" i="1" s="1"/>
  <c r="J23" i="1"/>
  <c r="M23" i="1" s="1"/>
  <c r="J24" i="1"/>
  <c r="M24" i="1" s="1"/>
  <c r="J25" i="1"/>
  <c r="M25" i="1" s="1"/>
  <c r="H27" i="1"/>
  <c r="M26" i="1" l="1"/>
</calcChain>
</file>

<file path=xl/sharedStrings.xml><?xml version="1.0" encoding="utf-8"?>
<sst xmlns="http://schemas.openxmlformats.org/spreadsheetml/2006/main" count="123" uniqueCount="75">
  <si>
    <t>DATE</t>
  </si>
  <si>
    <t>BALASORE</t>
  </si>
  <si>
    <t>ANGUL</t>
  </si>
  <si>
    <t>JAJPUR TOWN</t>
  </si>
  <si>
    <t>CTC</t>
  </si>
  <si>
    <t>FROM</t>
  </si>
  <si>
    <t>CASE</t>
  </si>
  <si>
    <t>RATE</t>
  </si>
  <si>
    <t>S.CH.</t>
  </si>
  <si>
    <t>HML</t>
  </si>
  <si>
    <t>LR CH.</t>
  </si>
  <si>
    <t>AMT.</t>
  </si>
  <si>
    <t>INVOICE
PRAGATI LOGISTICS, 
SAMANTA SAHI KHUNTIA LANE,8984191006
GST No:21AGHPB9356M1Z9</t>
  </si>
  <si>
    <t xml:space="preserve">
ARISTO PHARMACEUTICALS PVT LTD
Address:MANIRAJ INDUSTRIES CAMPUS 736/111,
CHAULIAGANJ-753004 ODISHA,7978935458
GST No:21AAACA4495N1ZK
</t>
  </si>
  <si>
    <t>DESTINATION</t>
  </si>
  <si>
    <t>BARIPADA</t>
  </si>
  <si>
    <t>SL.</t>
  </si>
  <si>
    <t>LR NO.</t>
  </si>
  <si>
    <t>INV.NO.</t>
  </si>
  <si>
    <t>Thanking you for your business.
PRAGATI LOGISTICS</t>
  </si>
  <si>
    <t>Kindly, verify &amp; confirm within 7 days, else GST will be filed by 20th JANUARY, 2025. 
GST to be paid by Consignor under Reverse Charge Mechanism(RCM) as per GST.</t>
  </si>
  <si>
    <t>06/12/2025</t>
  </si>
  <si>
    <t>PL/JA/15540</t>
  </si>
  <si>
    <t>3012/3015/3013/3014/3016</t>
  </si>
  <si>
    <t>PL/JA/15541</t>
  </si>
  <si>
    <t>3017/18</t>
  </si>
  <si>
    <t>PL/JA/15552</t>
  </si>
  <si>
    <t>3010</t>
  </si>
  <si>
    <t>11/12/2025</t>
  </si>
  <si>
    <t>PL/JA/15733</t>
  </si>
  <si>
    <t>9817/9834</t>
  </si>
  <si>
    <t>PL/JA/15734</t>
  </si>
  <si>
    <t>9816/9835</t>
  </si>
  <si>
    <t>12/12/2025</t>
  </si>
  <si>
    <t>PL/JA/15793</t>
  </si>
  <si>
    <t>3519</t>
  </si>
  <si>
    <t>PL/JA/15794</t>
  </si>
  <si>
    <t>3513</t>
  </si>
  <si>
    <t>PL/JA/15795</t>
  </si>
  <si>
    <t>23521</t>
  </si>
  <si>
    <t>16/12/2025</t>
  </si>
  <si>
    <t>PL/JA/15930</t>
  </si>
  <si>
    <t>3744</t>
  </si>
  <si>
    <t>PL/JA/15931</t>
  </si>
  <si>
    <t>3741</t>
  </si>
  <si>
    <t>20/12/2025</t>
  </si>
  <si>
    <t>PL/JA/16186</t>
  </si>
  <si>
    <t>4173/41744175</t>
  </si>
  <si>
    <t>PL/JA/16187</t>
  </si>
  <si>
    <t>4180</t>
  </si>
  <si>
    <t>24/12/2025</t>
  </si>
  <si>
    <t>PL/JA/16370</t>
  </si>
  <si>
    <t>1011/1114</t>
  </si>
  <si>
    <t>PL/JA/16371</t>
  </si>
  <si>
    <t>1006/1108</t>
  </si>
  <si>
    <t>25/12/2025</t>
  </si>
  <si>
    <t>PL/JA/16400</t>
  </si>
  <si>
    <t>4683</t>
  </si>
  <si>
    <t>PL/JA/16401</t>
  </si>
  <si>
    <t>4676</t>
  </si>
  <si>
    <t>26/12/2025</t>
  </si>
  <si>
    <t>PL/JA/16420</t>
  </si>
  <si>
    <t>24585/24586</t>
  </si>
  <si>
    <t>PL/JA/16421</t>
  </si>
  <si>
    <t>24587</t>
  </si>
  <si>
    <t>30/12/2025</t>
  </si>
  <si>
    <t>PL/JA/16646</t>
  </si>
  <si>
    <t>40709</t>
  </si>
  <si>
    <t>PL/JA/16655</t>
  </si>
  <si>
    <t>713</t>
  </si>
  <si>
    <t>31/12/2025</t>
  </si>
  <si>
    <t>PL/JA/16767</t>
  </si>
  <si>
    <t>25112/25113/ 25114</t>
  </si>
  <si>
    <t>(RUPEES SEVEN THOUSAND FOUR HUNDRED FORTY NINE ONLY)</t>
  </si>
  <si>
    <t>Bill Date: 31/12/2025
Bill NO : 23039
Total Amount : 7449.00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</si>
</sst>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1" fillId="0" borderId="16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horizontal="center" vertical="center"/>
    </xf>
    <xf numFmtId="2" fontId="0" fillId="0" borderId="18" xfId="0" applyNumberFormat="1" applyFont="1" applyBorder="1" applyAlignment="1">
      <alignment vertical="center"/>
    </xf>
    <xf numFmtId="0" fontId="0" fillId="0" borderId="0" xfId="0" applyNumberFormat="1" applyFont="1" applyAlignment="1"/>
    <xf numFmtId="0" fontId="0" fillId="0" borderId="19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vertical="center" wrapText="1"/>
    </xf>
    <xf numFmtId="2" fontId="0" fillId="0" borderId="16" xfId="0" applyNumberFormat="1" applyFont="1" applyBorder="1" applyAlignment="1">
      <alignment vertical="center"/>
    </xf>
    <xf numFmtId="2" fontId="0" fillId="0" borderId="20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vertical="center"/>
    </xf>
    <xf numFmtId="0" fontId="0" fillId="0" borderId="22" xfId="0" applyNumberFormat="1" applyFont="1" applyBorder="1" applyAlignment="1">
      <alignment vertical="center" wrapText="1"/>
    </xf>
    <xf numFmtId="2" fontId="0" fillId="0" borderId="22" xfId="0" applyNumberFormat="1" applyFont="1" applyBorder="1" applyAlignment="1">
      <alignment vertical="center"/>
    </xf>
    <xf numFmtId="2" fontId="0" fillId="0" borderId="23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vertical="center" wrapText="1"/>
    </xf>
    <xf numFmtId="0" fontId="2" fillId="0" borderId="11" xfId="0" applyNumberFormat="1" applyFont="1" applyBorder="1" applyAlignment="1">
      <alignment vertical="center" wrapText="1"/>
    </xf>
    <xf numFmtId="2" fontId="2" fillId="0" borderId="11" xfId="0" applyNumberFormat="1" applyFont="1" applyBorder="1" applyAlignment="1">
      <alignment vertical="center" wrapText="1"/>
    </xf>
    <xf numFmtId="2" fontId="2" fillId="0" borderId="12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2" fontId="2" fillId="0" borderId="4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57150</xdr:rowOff>
    </xdr:from>
    <xdr:to>
      <xdr:col>7</xdr:col>
      <xdr:colOff>276225</xdr:colOff>
      <xdr:row>1</xdr:row>
      <xdr:rowOff>866775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71450"/>
          <a:ext cx="43338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  <cell r="D5">
            <v>0</v>
          </cell>
          <cell r="E5">
            <v>0</v>
          </cell>
        </row>
        <row r="6">
          <cell r="C6" t="str">
            <v>BALUGAON</v>
          </cell>
          <cell r="D6">
            <v>29.28</v>
          </cell>
          <cell r="E6">
            <v>32.21</v>
          </cell>
        </row>
        <row r="7">
          <cell r="C7" t="str">
            <v>BARAGARH</v>
          </cell>
          <cell r="D7">
            <v>73.180000000000007</v>
          </cell>
          <cell r="E7">
            <v>80.5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  <cell r="D9">
            <v>0</v>
          </cell>
          <cell r="E9">
            <v>0</v>
          </cell>
        </row>
        <row r="10">
          <cell r="C10" t="str">
            <v>BHADRAK</v>
          </cell>
          <cell r="D10">
            <v>26.34</v>
          </cell>
          <cell r="E10">
            <v>28.97</v>
          </cell>
        </row>
        <row r="11">
          <cell r="C11" t="str">
            <v>BHUBANESWAR</v>
          </cell>
          <cell r="D11">
            <v>20.48</v>
          </cell>
          <cell r="E11">
            <v>22.53</v>
          </cell>
        </row>
        <row r="12">
          <cell r="C12" t="str">
            <v>BOLANGIR</v>
          </cell>
          <cell r="D12">
            <v>86.49</v>
          </cell>
          <cell r="E12">
            <v>95.14</v>
          </cell>
        </row>
        <row r="13">
          <cell r="C13" t="str">
            <v>CHARAMPA</v>
          </cell>
          <cell r="D13">
            <v>35.119999999999997</v>
          </cell>
          <cell r="E13">
            <v>38.630000000000003</v>
          </cell>
        </row>
        <row r="14">
          <cell r="C14" t="str">
            <v>CHHEND</v>
          </cell>
          <cell r="D14">
            <v>35.119999999999997</v>
          </cell>
          <cell r="E14">
            <v>38.630000000000003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38.630000000000003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38.630000000000003</v>
          </cell>
        </row>
        <row r="19">
          <cell r="C19" t="str">
            <v>JAJPUR ROAD</v>
          </cell>
          <cell r="D19">
            <v>0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38.630000000000003</v>
          </cell>
        </row>
        <row r="21">
          <cell r="C21" t="str">
            <v>JARKA</v>
          </cell>
          <cell r="D21">
            <v>35.119999999999997</v>
          </cell>
          <cell r="E21">
            <v>38.630000000000003</v>
          </cell>
        </row>
        <row r="22">
          <cell r="C22" t="str">
            <v>JEYPORE</v>
          </cell>
          <cell r="D22">
            <v>58.24</v>
          </cell>
          <cell r="E22">
            <v>64.06</v>
          </cell>
        </row>
        <row r="23">
          <cell r="C23" t="str">
            <v>JHARSUGUDA</v>
          </cell>
          <cell r="D23">
            <v>33.26</v>
          </cell>
          <cell r="E23">
            <v>36.590000000000003</v>
          </cell>
        </row>
        <row r="24">
          <cell r="C24" t="str">
            <v>KENDRAPARA</v>
          </cell>
          <cell r="D24">
            <v>46.57</v>
          </cell>
          <cell r="E24">
            <v>51.23</v>
          </cell>
        </row>
        <row r="25">
          <cell r="C25" t="str">
            <v>KEONJHAR</v>
          </cell>
          <cell r="D25">
            <v>51.23</v>
          </cell>
          <cell r="E25">
            <v>56.35</v>
          </cell>
        </row>
        <row r="26">
          <cell r="C26" t="str">
            <v>KHURDA</v>
          </cell>
          <cell r="D26">
            <v>35.119999999999997</v>
          </cell>
          <cell r="E26">
            <v>38.630000000000003</v>
          </cell>
        </row>
        <row r="27">
          <cell r="C27" t="str">
            <v>KUJANGA</v>
          </cell>
          <cell r="D27">
            <v>35.119999999999997</v>
          </cell>
          <cell r="E27">
            <v>38.630000000000003</v>
          </cell>
        </row>
        <row r="28">
          <cell r="C28" t="str">
            <v>MALKANGIRI</v>
          </cell>
          <cell r="D28">
            <v>159.66999999999999</v>
          </cell>
          <cell r="E28">
            <v>175.64</v>
          </cell>
        </row>
        <row r="29">
          <cell r="C29" t="str">
            <v>MANIJANGA</v>
          </cell>
          <cell r="D29">
            <v>35.119999999999997</v>
          </cell>
          <cell r="E29">
            <v>38.630000000000003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38.630000000000003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38.630000000000003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</v>
          </cell>
        </row>
        <row r="36">
          <cell r="C36" t="str">
            <v>PURI</v>
          </cell>
          <cell r="D36">
            <v>0</v>
          </cell>
          <cell r="E36">
            <v>0</v>
          </cell>
        </row>
        <row r="37">
          <cell r="C37" t="str">
            <v>ROURKELA</v>
          </cell>
          <cell r="D37">
            <v>35.119999999999997</v>
          </cell>
          <cell r="E37">
            <v>38.630000000000003</v>
          </cell>
        </row>
        <row r="38">
          <cell r="C38" t="str">
            <v>SAMBALPUR</v>
          </cell>
          <cell r="D38">
            <v>35.119999999999997</v>
          </cell>
          <cell r="E38">
            <v>38.630000000000003</v>
          </cell>
        </row>
        <row r="39">
          <cell r="C39" t="str">
            <v>SORO</v>
          </cell>
          <cell r="D39">
            <v>0</v>
          </cell>
          <cell r="E39">
            <v>0</v>
          </cell>
        </row>
        <row r="40">
          <cell r="C40" t="str">
            <v>SUNDERGARH</v>
          </cell>
          <cell r="D40">
            <v>46.57</v>
          </cell>
          <cell r="E40">
            <v>51.23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tabSelected="1" workbookViewId="0">
      <selection activeCell="T3" sqref="T3"/>
    </sheetView>
  </sheetViews>
  <sheetFormatPr defaultRowHeight="15"/>
  <cols>
    <col min="1" max="1" width="2.140625" customWidth="1"/>
    <col min="2" max="2" width="3.5703125" customWidth="1"/>
    <col min="3" max="3" width="10.7109375" bestFit="1" customWidth="1"/>
    <col min="4" max="4" width="11.7109375" bestFit="1" customWidth="1"/>
    <col min="5" max="5" width="14.85546875" style="1" bestFit="1" customWidth="1"/>
    <col min="6" max="6" width="6.42578125" bestFit="1" customWidth="1"/>
    <col min="7" max="7" width="13.5703125" bestFit="1" customWidth="1"/>
    <col min="8" max="8" width="5.42578125" bestFit="1" customWidth="1"/>
    <col min="9" max="9" width="6.5703125" customWidth="1"/>
    <col min="10" max="10" width="6.7109375" customWidth="1"/>
    <col min="11" max="11" width="6.140625" customWidth="1"/>
    <col min="12" max="12" width="6.42578125" bestFit="1" customWidth="1"/>
    <col min="13" max="13" width="8.5703125" bestFit="1" customWidth="1"/>
  </cols>
  <sheetData>
    <row r="1" spans="2:16" ht="9" customHeight="1" thickBot="1"/>
    <row r="2" spans="2:16" s="1" customFormat="1" ht="82.5" customHeight="1" thickBot="1">
      <c r="B2" s="40"/>
      <c r="C2" s="41"/>
      <c r="D2" s="41"/>
      <c r="E2" s="41"/>
      <c r="F2" s="41"/>
      <c r="G2" s="41"/>
      <c r="H2" s="41"/>
      <c r="I2" s="42" t="s">
        <v>12</v>
      </c>
      <c r="J2" s="42"/>
      <c r="K2" s="42"/>
      <c r="L2" s="42"/>
      <c r="M2" s="43"/>
      <c r="P2" s="2"/>
    </row>
    <row r="3" spans="2:16" s="1" customFormat="1" ht="66.75" customHeight="1" thickBot="1">
      <c r="B3" s="44" t="s">
        <v>13</v>
      </c>
      <c r="C3" s="45"/>
      <c r="D3" s="45"/>
      <c r="E3" s="45"/>
      <c r="F3" s="45"/>
      <c r="G3" s="45"/>
      <c r="H3" s="46"/>
      <c r="I3" s="47" t="s">
        <v>74</v>
      </c>
      <c r="J3" s="48"/>
      <c r="K3" s="48"/>
      <c r="L3" s="48"/>
      <c r="M3" s="49"/>
      <c r="O3" s="2"/>
      <c r="P3" s="2"/>
    </row>
    <row r="4" spans="2:16" s="15" customFormat="1" ht="17.100000000000001" customHeight="1" thickBot="1">
      <c r="B4" s="21" t="s">
        <v>16</v>
      </c>
      <c r="C4" s="22" t="s">
        <v>0</v>
      </c>
      <c r="D4" s="22" t="s">
        <v>17</v>
      </c>
      <c r="E4" s="23" t="s">
        <v>18</v>
      </c>
      <c r="F4" s="22" t="s">
        <v>5</v>
      </c>
      <c r="G4" s="22" t="s">
        <v>14</v>
      </c>
      <c r="H4" s="22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5" t="s">
        <v>11</v>
      </c>
    </row>
    <row r="5" spans="2:16" s="4" customFormat="1" ht="30">
      <c r="B5" s="16">
        <v>1</v>
      </c>
      <c r="C5" s="17" t="s">
        <v>21</v>
      </c>
      <c r="D5" s="17" t="s">
        <v>22</v>
      </c>
      <c r="E5" s="18" t="s">
        <v>23</v>
      </c>
      <c r="F5" s="18" t="s">
        <v>4</v>
      </c>
      <c r="G5" s="17" t="s">
        <v>3</v>
      </c>
      <c r="H5" s="17">
        <v>15</v>
      </c>
      <c r="I5" s="19">
        <f>VLOOKUP(G5,'[1]ARISTO PHARMASEUTICALS'!$C$3:$E$49,3,FALSE)</f>
        <v>38.630000000000003</v>
      </c>
      <c r="J5" s="19">
        <f>H5*I5*20%</f>
        <v>115.89000000000001</v>
      </c>
      <c r="K5" s="19">
        <f>H5*2</f>
        <v>30</v>
      </c>
      <c r="L5" s="19">
        <v>35</v>
      </c>
      <c r="M5" s="20">
        <f>H5*I5+J5+K5+L5</f>
        <v>760.34</v>
      </c>
    </row>
    <row r="6" spans="2:16" s="4" customFormat="1" ht="17.100000000000001" customHeight="1">
      <c r="B6" s="13">
        <v>2</v>
      </c>
      <c r="C6" s="5" t="s">
        <v>21</v>
      </c>
      <c r="D6" s="5" t="s">
        <v>24</v>
      </c>
      <c r="E6" s="11" t="s">
        <v>25</v>
      </c>
      <c r="F6" s="11" t="s">
        <v>4</v>
      </c>
      <c r="G6" s="5" t="s">
        <v>3</v>
      </c>
      <c r="H6" s="5">
        <v>2</v>
      </c>
      <c r="I6" s="12">
        <f>VLOOKUP(G6,'[1]ARISTO PHARMASEUTICALS'!$C$3:$E$49,3,FALSE)</f>
        <v>38.630000000000003</v>
      </c>
      <c r="J6" s="12">
        <f t="shared" ref="J6:J25" si="0">H6*I6*20%</f>
        <v>15.452000000000002</v>
      </c>
      <c r="K6" s="12">
        <f t="shared" ref="K6:K25" si="1">H6*2</f>
        <v>4</v>
      </c>
      <c r="L6" s="12">
        <v>35</v>
      </c>
      <c r="M6" s="14">
        <f t="shared" ref="M6:M25" si="2">H6*I6+J6+K6+L6</f>
        <v>131.71199999999999</v>
      </c>
    </row>
    <row r="7" spans="2:16" s="4" customFormat="1" ht="17.100000000000001" customHeight="1">
      <c r="B7" s="13">
        <v>3</v>
      </c>
      <c r="C7" s="5" t="s">
        <v>21</v>
      </c>
      <c r="D7" s="5" t="s">
        <v>26</v>
      </c>
      <c r="E7" s="11" t="s">
        <v>27</v>
      </c>
      <c r="F7" s="11" t="s">
        <v>4</v>
      </c>
      <c r="G7" s="5" t="s">
        <v>2</v>
      </c>
      <c r="H7" s="5">
        <v>2</v>
      </c>
      <c r="I7" s="12">
        <f>VLOOKUP(G7,'[1]ARISTO PHARMASEUTICALS'!$C$3:$E$49,3,FALSE)</f>
        <v>33.81</v>
      </c>
      <c r="J7" s="12">
        <f t="shared" si="0"/>
        <v>13.524000000000001</v>
      </c>
      <c r="K7" s="12">
        <f t="shared" si="1"/>
        <v>4</v>
      </c>
      <c r="L7" s="12">
        <v>35</v>
      </c>
      <c r="M7" s="14">
        <f t="shared" si="2"/>
        <v>120.14400000000001</v>
      </c>
    </row>
    <row r="8" spans="2:16" s="4" customFormat="1" ht="17.100000000000001" customHeight="1">
      <c r="B8" s="13">
        <v>4</v>
      </c>
      <c r="C8" s="5" t="s">
        <v>28</v>
      </c>
      <c r="D8" s="5" t="s">
        <v>29</v>
      </c>
      <c r="E8" s="11" t="s">
        <v>30</v>
      </c>
      <c r="F8" s="11" t="s">
        <v>4</v>
      </c>
      <c r="G8" s="5" t="s">
        <v>1</v>
      </c>
      <c r="H8" s="5">
        <v>4</v>
      </c>
      <c r="I8" s="12">
        <f>VLOOKUP(G8,'[1]ARISTO PHARMASEUTICALS'!$C$3:$E$49,3,FALSE)</f>
        <v>26.35</v>
      </c>
      <c r="J8" s="12">
        <f t="shared" si="0"/>
        <v>21.080000000000002</v>
      </c>
      <c r="K8" s="12">
        <f t="shared" si="1"/>
        <v>8</v>
      </c>
      <c r="L8" s="12">
        <v>35</v>
      </c>
      <c r="M8" s="14">
        <f t="shared" si="2"/>
        <v>169.48000000000002</v>
      </c>
    </row>
    <row r="9" spans="2:16" s="4" customFormat="1" ht="17.100000000000001" customHeight="1">
      <c r="B9" s="13">
        <v>5</v>
      </c>
      <c r="C9" s="5" t="s">
        <v>28</v>
      </c>
      <c r="D9" s="5" t="s">
        <v>31</v>
      </c>
      <c r="E9" s="11" t="s">
        <v>32</v>
      </c>
      <c r="F9" s="11" t="s">
        <v>4</v>
      </c>
      <c r="G9" s="5" t="s">
        <v>1</v>
      </c>
      <c r="H9" s="5">
        <v>4</v>
      </c>
      <c r="I9" s="12">
        <f>VLOOKUP(G9,'[1]ARISTO PHARMASEUTICALS'!$C$3:$E$49,3,FALSE)</f>
        <v>26.35</v>
      </c>
      <c r="J9" s="12">
        <f t="shared" si="0"/>
        <v>21.080000000000002</v>
      </c>
      <c r="K9" s="12">
        <f t="shared" si="1"/>
        <v>8</v>
      </c>
      <c r="L9" s="12">
        <v>35</v>
      </c>
      <c r="M9" s="14">
        <f t="shared" si="2"/>
        <v>169.48000000000002</v>
      </c>
    </row>
    <row r="10" spans="2:16" s="4" customFormat="1" ht="17.100000000000001" customHeight="1">
      <c r="B10" s="13">
        <v>6</v>
      </c>
      <c r="C10" s="5" t="s">
        <v>33</v>
      </c>
      <c r="D10" s="5" t="s">
        <v>34</v>
      </c>
      <c r="E10" s="11" t="s">
        <v>35</v>
      </c>
      <c r="F10" s="11" t="s">
        <v>4</v>
      </c>
      <c r="G10" s="5" t="s">
        <v>15</v>
      </c>
      <c r="H10" s="5">
        <v>9</v>
      </c>
      <c r="I10" s="12">
        <f>VLOOKUP(G10,'[1]ARISTO PHARMASEUTICALS'!$C$3:$E$49,3,FALSE)</f>
        <v>26.35</v>
      </c>
      <c r="J10" s="12">
        <f t="shared" si="0"/>
        <v>47.430000000000007</v>
      </c>
      <c r="K10" s="12">
        <f t="shared" si="1"/>
        <v>18</v>
      </c>
      <c r="L10" s="12">
        <v>35</v>
      </c>
      <c r="M10" s="14">
        <f t="shared" si="2"/>
        <v>337.58000000000004</v>
      </c>
    </row>
    <row r="11" spans="2:16" s="4" customFormat="1" ht="17.100000000000001" customHeight="1">
      <c r="B11" s="13">
        <v>7</v>
      </c>
      <c r="C11" s="5" t="s">
        <v>33</v>
      </c>
      <c r="D11" s="5" t="s">
        <v>36</v>
      </c>
      <c r="E11" s="11" t="s">
        <v>37</v>
      </c>
      <c r="F11" s="11" t="s">
        <v>4</v>
      </c>
      <c r="G11" s="5" t="s">
        <v>15</v>
      </c>
      <c r="H11" s="5">
        <v>33</v>
      </c>
      <c r="I11" s="12">
        <f>VLOOKUP(G11,'[1]ARISTO PHARMASEUTICALS'!$C$3:$E$49,3,FALSE)</f>
        <v>26.35</v>
      </c>
      <c r="J11" s="12">
        <f t="shared" si="0"/>
        <v>173.91000000000003</v>
      </c>
      <c r="K11" s="12">
        <f t="shared" si="1"/>
        <v>66</v>
      </c>
      <c r="L11" s="12">
        <v>35</v>
      </c>
      <c r="M11" s="14">
        <f t="shared" si="2"/>
        <v>1144.46</v>
      </c>
    </row>
    <row r="12" spans="2:16" s="4" customFormat="1" ht="17.100000000000001" customHeight="1">
      <c r="B12" s="13">
        <v>8</v>
      </c>
      <c r="C12" s="5" t="s">
        <v>33</v>
      </c>
      <c r="D12" s="5" t="s">
        <v>38</v>
      </c>
      <c r="E12" s="11" t="s">
        <v>39</v>
      </c>
      <c r="F12" s="11" t="s">
        <v>4</v>
      </c>
      <c r="G12" s="5" t="s">
        <v>15</v>
      </c>
      <c r="H12" s="5">
        <v>2</v>
      </c>
      <c r="I12" s="12">
        <f>VLOOKUP(G12,'[1]ARISTO PHARMASEUTICALS'!$C$3:$E$49,3,FALSE)</f>
        <v>26.35</v>
      </c>
      <c r="J12" s="12">
        <f t="shared" si="0"/>
        <v>10.540000000000001</v>
      </c>
      <c r="K12" s="12">
        <f t="shared" si="1"/>
        <v>4</v>
      </c>
      <c r="L12" s="12">
        <v>35</v>
      </c>
      <c r="M12" s="14">
        <f t="shared" si="2"/>
        <v>102.24000000000001</v>
      </c>
    </row>
    <row r="13" spans="2:16" s="4" customFormat="1" ht="17.100000000000001" customHeight="1">
      <c r="B13" s="13">
        <v>9</v>
      </c>
      <c r="C13" s="5" t="s">
        <v>40</v>
      </c>
      <c r="D13" s="5" t="s">
        <v>41</v>
      </c>
      <c r="E13" s="11" t="s">
        <v>42</v>
      </c>
      <c r="F13" s="11" t="s">
        <v>4</v>
      </c>
      <c r="G13" s="5" t="s">
        <v>2</v>
      </c>
      <c r="H13" s="5">
        <v>1</v>
      </c>
      <c r="I13" s="12">
        <f>VLOOKUP(G13,'[1]ARISTO PHARMASEUTICALS'!$C$3:$E$49,3,FALSE)</f>
        <v>33.81</v>
      </c>
      <c r="J13" s="12">
        <f t="shared" si="0"/>
        <v>6.7620000000000005</v>
      </c>
      <c r="K13" s="12">
        <f t="shared" si="1"/>
        <v>2</v>
      </c>
      <c r="L13" s="12">
        <v>35</v>
      </c>
      <c r="M13" s="14">
        <f t="shared" si="2"/>
        <v>77.572000000000003</v>
      </c>
    </row>
    <row r="14" spans="2:16" s="4" customFormat="1" ht="17.100000000000001" customHeight="1">
      <c r="B14" s="13">
        <v>10</v>
      </c>
      <c r="C14" s="5" t="s">
        <v>40</v>
      </c>
      <c r="D14" s="5" t="s">
        <v>43</v>
      </c>
      <c r="E14" s="11" t="s">
        <v>44</v>
      </c>
      <c r="F14" s="11" t="s">
        <v>4</v>
      </c>
      <c r="G14" s="5" t="s">
        <v>2</v>
      </c>
      <c r="H14" s="5">
        <v>5</v>
      </c>
      <c r="I14" s="12">
        <f>VLOOKUP(G14,'[1]ARISTO PHARMASEUTICALS'!$C$3:$E$49,3,FALSE)</f>
        <v>33.81</v>
      </c>
      <c r="J14" s="12">
        <f t="shared" si="0"/>
        <v>33.81</v>
      </c>
      <c r="K14" s="12">
        <f t="shared" si="1"/>
        <v>10</v>
      </c>
      <c r="L14" s="12">
        <v>35</v>
      </c>
      <c r="M14" s="14">
        <f t="shared" si="2"/>
        <v>247.86</v>
      </c>
    </row>
    <row r="15" spans="2:16" s="4" customFormat="1" ht="17.100000000000001" customHeight="1">
      <c r="B15" s="13">
        <v>11</v>
      </c>
      <c r="C15" s="5" t="s">
        <v>45</v>
      </c>
      <c r="D15" s="5" t="s">
        <v>46</v>
      </c>
      <c r="E15" s="11" t="s">
        <v>47</v>
      </c>
      <c r="F15" s="11" t="s">
        <v>4</v>
      </c>
      <c r="G15" s="5" t="s">
        <v>3</v>
      </c>
      <c r="H15" s="5">
        <v>25</v>
      </c>
      <c r="I15" s="12">
        <f>VLOOKUP(G15,'[1]ARISTO PHARMASEUTICALS'!$C$3:$E$49,3,FALSE)</f>
        <v>38.630000000000003</v>
      </c>
      <c r="J15" s="12">
        <f t="shared" si="0"/>
        <v>193.15000000000003</v>
      </c>
      <c r="K15" s="12">
        <f t="shared" si="1"/>
        <v>50</v>
      </c>
      <c r="L15" s="12">
        <v>35</v>
      </c>
      <c r="M15" s="14">
        <f t="shared" si="2"/>
        <v>1243.9000000000001</v>
      </c>
    </row>
    <row r="16" spans="2:16" s="4" customFormat="1" ht="17.100000000000001" customHeight="1">
      <c r="B16" s="13">
        <v>12</v>
      </c>
      <c r="C16" s="5" t="s">
        <v>45</v>
      </c>
      <c r="D16" s="5" t="s">
        <v>48</v>
      </c>
      <c r="E16" s="11" t="s">
        <v>49</v>
      </c>
      <c r="F16" s="11" t="s">
        <v>4</v>
      </c>
      <c r="G16" s="5" t="s">
        <v>3</v>
      </c>
      <c r="H16" s="5">
        <v>4</v>
      </c>
      <c r="I16" s="12">
        <f>VLOOKUP(G16,'[1]ARISTO PHARMASEUTICALS'!$C$3:$E$49,3,FALSE)</f>
        <v>38.630000000000003</v>
      </c>
      <c r="J16" s="12">
        <f t="shared" si="0"/>
        <v>30.904000000000003</v>
      </c>
      <c r="K16" s="12">
        <f t="shared" si="1"/>
        <v>8</v>
      </c>
      <c r="L16" s="12">
        <v>35</v>
      </c>
      <c r="M16" s="14">
        <f t="shared" si="2"/>
        <v>228.42400000000001</v>
      </c>
    </row>
    <row r="17" spans="2:13" s="4" customFormat="1" ht="17.100000000000001" customHeight="1">
      <c r="B17" s="13">
        <v>13</v>
      </c>
      <c r="C17" s="5" t="s">
        <v>50</v>
      </c>
      <c r="D17" s="5" t="s">
        <v>51</v>
      </c>
      <c r="E17" s="11" t="s">
        <v>52</v>
      </c>
      <c r="F17" s="11" t="s">
        <v>4</v>
      </c>
      <c r="G17" s="5" t="s">
        <v>1</v>
      </c>
      <c r="H17" s="5">
        <v>2</v>
      </c>
      <c r="I17" s="12">
        <f>VLOOKUP(G17,'[1]ARISTO PHARMASEUTICALS'!$C$3:$E$49,3,FALSE)</f>
        <v>26.35</v>
      </c>
      <c r="J17" s="12">
        <f t="shared" si="0"/>
        <v>10.540000000000001</v>
      </c>
      <c r="K17" s="12">
        <f t="shared" si="1"/>
        <v>4</v>
      </c>
      <c r="L17" s="12">
        <v>35</v>
      </c>
      <c r="M17" s="14">
        <f t="shared" si="2"/>
        <v>102.24000000000001</v>
      </c>
    </row>
    <row r="18" spans="2:13" s="4" customFormat="1" ht="17.100000000000001" customHeight="1">
      <c r="B18" s="13">
        <v>14</v>
      </c>
      <c r="C18" s="5" t="s">
        <v>50</v>
      </c>
      <c r="D18" s="5" t="s">
        <v>53</v>
      </c>
      <c r="E18" s="11" t="s">
        <v>54</v>
      </c>
      <c r="F18" s="11" t="s">
        <v>4</v>
      </c>
      <c r="G18" s="5" t="s">
        <v>1</v>
      </c>
      <c r="H18" s="5">
        <v>2</v>
      </c>
      <c r="I18" s="12">
        <f>VLOOKUP(G18,'[1]ARISTO PHARMASEUTICALS'!$C$3:$E$49,3,FALSE)</f>
        <v>26.35</v>
      </c>
      <c r="J18" s="12">
        <f t="shared" si="0"/>
        <v>10.540000000000001</v>
      </c>
      <c r="K18" s="12">
        <f t="shared" si="1"/>
        <v>4</v>
      </c>
      <c r="L18" s="12">
        <v>35</v>
      </c>
      <c r="M18" s="14">
        <f t="shared" si="2"/>
        <v>102.24000000000001</v>
      </c>
    </row>
    <row r="19" spans="2:13" s="4" customFormat="1" ht="17.100000000000001" customHeight="1">
      <c r="B19" s="13">
        <v>15</v>
      </c>
      <c r="C19" s="5" t="s">
        <v>55</v>
      </c>
      <c r="D19" s="5" t="s">
        <v>56</v>
      </c>
      <c r="E19" s="11" t="s">
        <v>57</v>
      </c>
      <c r="F19" s="11" t="s">
        <v>4</v>
      </c>
      <c r="G19" s="5" t="s">
        <v>3</v>
      </c>
      <c r="H19" s="5">
        <v>1</v>
      </c>
      <c r="I19" s="12">
        <f>VLOOKUP(G19,'[1]ARISTO PHARMASEUTICALS'!$C$3:$E$49,3,FALSE)</f>
        <v>38.630000000000003</v>
      </c>
      <c r="J19" s="12">
        <f t="shared" si="0"/>
        <v>7.7260000000000009</v>
      </c>
      <c r="K19" s="12">
        <f t="shared" si="1"/>
        <v>2</v>
      </c>
      <c r="L19" s="12">
        <v>35</v>
      </c>
      <c r="M19" s="14">
        <f t="shared" si="2"/>
        <v>83.355999999999995</v>
      </c>
    </row>
    <row r="20" spans="2:13" s="4" customFormat="1" ht="17.100000000000001" customHeight="1">
      <c r="B20" s="13">
        <v>16</v>
      </c>
      <c r="C20" s="5" t="s">
        <v>55</v>
      </c>
      <c r="D20" s="5" t="s">
        <v>58</v>
      </c>
      <c r="E20" s="11" t="s">
        <v>59</v>
      </c>
      <c r="F20" s="11" t="s">
        <v>4</v>
      </c>
      <c r="G20" s="5" t="s">
        <v>3</v>
      </c>
      <c r="H20" s="5">
        <v>25</v>
      </c>
      <c r="I20" s="12">
        <f>VLOOKUP(G20,'[1]ARISTO PHARMASEUTICALS'!$C$3:$E$49,3,FALSE)</f>
        <v>38.630000000000003</v>
      </c>
      <c r="J20" s="12">
        <f t="shared" si="0"/>
        <v>193.15000000000003</v>
      </c>
      <c r="K20" s="12">
        <f t="shared" si="1"/>
        <v>50</v>
      </c>
      <c r="L20" s="12">
        <v>35</v>
      </c>
      <c r="M20" s="14">
        <f t="shared" si="2"/>
        <v>1243.9000000000001</v>
      </c>
    </row>
    <row r="21" spans="2:13" s="4" customFormat="1" ht="17.100000000000001" customHeight="1">
      <c r="B21" s="13">
        <v>17</v>
      </c>
      <c r="C21" s="5" t="s">
        <v>60</v>
      </c>
      <c r="D21" s="5" t="s">
        <v>61</v>
      </c>
      <c r="E21" s="11" t="s">
        <v>62</v>
      </c>
      <c r="F21" s="11" t="s">
        <v>4</v>
      </c>
      <c r="G21" s="5" t="s">
        <v>15</v>
      </c>
      <c r="H21" s="5">
        <v>6</v>
      </c>
      <c r="I21" s="12">
        <f>VLOOKUP(G21,'[1]ARISTO PHARMASEUTICALS'!$C$3:$E$49,3,FALSE)</f>
        <v>26.35</v>
      </c>
      <c r="J21" s="12">
        <f t="shared" si="0"/>
        <v>31.620000000000005</v>
      </c>
      <c r="K21" s="12">
        <f t="shared" si="1"/>
        <v>12</v>
      </c>
      <c r="L21" s="12">
        <v>35</v>
      </c>
      <c r="M21" s="14">
        <f t="shared" si="2"/>
        <v>236.72000000000003</v>
      </c>
    </row>
    <row r="22" spans="2:13" s="4" customFormat="1" ht="17.100000000000001" customHeight="1">
      <c r="B22" s="13">
        <v>18</v>
      </c>
      <c r="C22" s="5" t="s">
        <v>60</v>
      </c>
      <c r="D22" s="5" t="s">
        <v>63</v>
      </c>
      <c r="E22" s="11" t="s">
        <v>64</v>
      </c>
      <c r="F22" s="11" t="s">
        <v>4</v>
      </c>
      <c r="G22" s="5" t="s">
        <v>15</v>
      </c>
      <c r="H22" s="5">
        <v>4</v>
      </c>
      <c r="I22" s="12">
        <f>VLOOKUP(G22,'[1]ARISTO PHARMASEUTICALS'!$C$3:$E$49,3,FALSE)</f>
        <v>26.35</v>
      </c>
      <c r="J22" s="12">
        <f t="shared" si="0"/>
        <v>21.080000000000002</v>
      </c>
      <c r="K22" s="12">
        <f t="shared" si="1"/>
        <v>8</v>
      </c>
      <c r="L22" s="12">
        <v>35</v>
      </c>
      <c r="M22" s="14">
        <f t="shared" si="2"/>
        <v>169.48000000000002</v>
      </c>
    </row>
    <row r="23" spans="2:13" s="4" customFormat="1" ht="17.100000000000001" customHeight="1">
      <c r="B23" s="13">
        <v>19</v>
      </c>
      <c r="C23" s="5" t="s">
        <v>65</v>
      </c>
      <c r="D23" s="5" t="s">
        <v>66</v>
      </c>
      <c r="E23" s="11" t="s">
        <v>67</v>
      </c>
      <c r="F23" s="11" t="s">
        <v>4</v>
      </c>
      <c r="G23" s="5" t="s">
        <v>1</v>
      </c>
      <c r="H23" s="5">
        <v>1</v>
      </c>
      <c r="I23" s="12">
        <f>VLOOKUP(G23,'[1]ARISTO PHARMASEUTICALS'!$C$3:$E$49,3,FALSE)</f>
        <v>26.35</v>
      </c>
      <c r="J23" s="12">
        <f t="shared" si="0"/>
        <v>5.2700000000000005</v>
      </c>
      <c r="K23" s="12">
        <f t="shared" si="1"/>
        <v>2</v>
      </c>
      <c r="L23" s="12">
        <v>35</v>
      </c>
      <c r="M23" s="14">
        <f t="shared" si="2"/>
        <v>68.62</v>
      </c>
    </row>
    <row r="24" spans="2:13" s="4" customFormat="1" ht="17.100000000000001" customHeight="1">
      <c r="B24" s="13">
        <v>20</v>
      </c>
      <c r="C24" s="5" t="s">
        <v>65</v>
      </c>
      <c r="D24" s="5" t="s">
        <v>68</v>
      </c>
      <c r="E24" s="11" t="s">
        <v>69</v>
      </c>
      <c r="F24" s="11" t="s">
        <v>4</v>
      </c>
      <c r="G24" s="5" t="s">
        <v>1</v>
      </c>
      <c r="H24" s="5">
        <v>1</v>
      </c>
      <c r="I24" s="12">
        <f>VLOOKUP(G24,'[1]ARISTO PHARMASEUTICALS'!$C$3:$E$49,3,FALSE)</f>
        <v>26.35</v>
      </c>
      <c r="J24" s="12">
        <f t="shared" si="0"/>
        <v>5.2700000000000005</v>
      </c>
      <c r="K24" s="12">
        <f t="shared" si="1"/>
        <v>2</v>
      </c>
      <c r="L24" s="12">
        <v>35</v>
      </c>
      <c r="M24" s="14">
        <f t="shared" si="2"/>
        <v>68.62</v>
      </c>
    </row>
    <row r="25" spans="2:13" s="4" customFormat="1" ht="30.75" thickBot="1">
      <c r="B25" s="26">
        <v>21</v>
      </c>
      <c r="C25" s="27" t="s">
        <v>70</v>
      </c>
      <c r="D25" s="27" t="s">
        <v>71</v>
      </c>
      <c r="E25" s="28" t="s">
        <v>72</v>
      </c>
      <c r="F25" s="28" t="s">
        <v>4</v>
      </c>
      <c r="G25" s="27" t="s">
        <v>15</v>
      </c>
      <c r="H25" s="27">
        <v>18</v>
      </c>
      <c r="I25" s="29">
        <f>VLOOKUP(G25,'[1]ARISTO PHARMASEUTICALS'!$C$3:$E$49,3,FALSE)</f>
        <v>26.35</v>
      </c>
      <c r="J25" s="29">
        <f t="shared" si="0"/>
        <v>94.860000000000014</v>
      </c>
      <c r="K25" s="29">
        <f t="shared" si="1"/>
        <v>36</v>
      </c>
      <c r="L25" s="29">
        <v>35</v>
      </c>
      <c r="M25" s="30">
        <f t="shared" si="2"/>
        <v>640.16000000000008</v>
      </c>
    </row>
    <row r="26" spans="2:13" s="4" customFormat="1" ht="17.100000000000001" customHeight="1" thickBot="1">
      <c r="B26" s="50" t="s">
        <v>73</v>
      </c>
      <c r="C26" s="51"/>
      <c r="D26" s="51"/>
      <c r="E26" s="51"/>
      <c r="F26" s="51"/>
      <c r="G26" s="51"/>
      <c r="H26" s="51"/>
      <c r="I26" s="51"/>
      <c r="J26" s="51"/>
      <c r="K26" s="51"/>
      <c r="L26" s="52"/>
      <c r="M26" s="31">
        <f>ROUND(SUM(M5:M25),0)</f>
        <v>7449</v>
      </c>
    </row>
    <row r="27" spans="2:13" s="4" customFormat="1" ht="17.100000000000001" customHeight="1" thickBot="1">
      <c r="B27" s="6"/>
      <c r="E27" s="9"/>
      <c r="F27" s="10"/>
      <c r="H27" s="8">
        <f>SUM(H5:H26)</f>
        <v>166</v>
      </c>
      <c r="I27" s="7"/>
      <c r="J27" s="7"/>
      <c r="K27" s="7"/>
      <c r="L27" s="7"/>
      <c r="M27" s="7"/>
    </row>
    <row r="28" spans="2:13" s="3" customFormat="1" ht="33" customHeight="1">
      <c r="B28" s="32" t="s">
        <v>20</v>
      </c>
      <c r="C28" s="33"/>
      <c r="D28" s="33"/>
      <c r="E28" s="33"/>
      <c r="F28" s="33"/>
      <c r="G28" s="33"/>
      <c r="H28" s="33"/>
      <c r="I28" s="34"/>
      <c r="J28" s="34"/>
      <c r="K28" s="34"/>
      <c r="L28" s="34"/>
      <c r="M28" s="35"/>
    </row>
    <row r="29" spans="2:13" s="3" customFormat="1" ht="27.75" customHeight="1" thickBot="1">
      <c r="B29" s="36" t="s">
        <v>19</v>
      </c>
      <c r="C29" s="37"/>
      <c r="D29" s="37"/>
      <c r="E29" s="37"/>
      <c r="F29" s="37"/>
      <c r="G29" s="37"/>
      <c r="H29" s="37"/>
      <c r="I29" s="38"/>
      <c r="J29" s="38"/>
      <c r="K29" s="38"/>
      <c r="L29" s="38"/>
      <c r="M29" s="39"/>
    </row>
  </sheetData>
  <mergeCells count="7">
    <mergeCell ref="B28:M28"/>
    <mergeCell ref="B29:M29"/>
    <mergeCell ref="B2:H2"/>
    <mergeCell ref="I2:M2"/>
    <mergeCell ref="B3:H3"/>
    <mergeCell ref="I3:M3"/>
    <mergeCell ref="B26:L26"/>
  </mergeCells>
  <conditionalFormatting sqref="D2:D3">
    <cfRule type="duplicateValues" dxfId="3" priority="3"/>
    <cfRule type="duplicateValues" dxfId="2" priority="4"/>
  </conditionalFormatting>
  <conditionalFormatting sqref="D28:D29">
    <cfRule type="duplicateValues" dxfId="1" priority="5"/>
    <cfRule type="duplicateValues" dxfId="0" priority="6"/>
  </conditionalFormatting>
  <pageMargins left="0.27559055118110237" right="0.19685039370078741" top="0.59055118110236227" bottom="0.6692913385826772" header="0.19685039370078741" footer="0.35433070866141736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2026-01-06T11:43:04Z</cp:lastPrinted>
  <dcterms:created xsi:type="dcterms:W3CDTF">2025-07-16T08:29:10Z</dcterms:created>
  <dcterms:modified xsi:type="dcterms:W3CDTF">2026-01-06T11:43:06Z</dcterms:modified>
</cp:coreProperties>
</file>