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Invoice!$A$3:$P$73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73" i="1" l="1"/>
  <c r="J71" i="1"/>
  <c r="I71" i="1"/>
  <c r="H71" i="1"/>
  <c r="L71" i="1" s="1"/>
  <c r="J70" i="1"/>
  <c r="I70" i="1"/>
  <c r="H70" i="1"/>
  <c r="L70" i="1" s="1"/>
  <c r="J69" i="1"/>
  <c r="I69" i="1"/>
  <c r="H69" i="1"/>
  <c r="L69" i="1" s="1"/>
  <c r="J68" i="1"/>
  <c r="I68" i="1"/>
  <c r="H68" i="1"/>
  <c r="L68" i="1" s="1"/>
  <c r="J67" i="1"/>
  <c r="I67" i="1"/>
  <c r="H67" i="1"/>
  <c r="J66" i="1"/>
  <c r="I66" i="1"/>
  <c r="H66" i="1"/>
  <c r="L66" i="1" s="1"/>
  <c r="J65" i="1"/>
  <c r="I65" i="1"/>
  <c r="H65" i="1"/>
  <c r="L65" i="1" s="1"/>
  <c r="J64" i="1"/>
  <c r="I64" i="1"/>
  <c r="H64" i="1"/>
  <c r="L64" i="1" s="1"/>
  <c r="J63" i="1"/>
  <c r="I63" i="1"/>
  <c r="L63" i="1" s="1"/>
  <c r="J62" i="1"/>
  <c r="I62" i="1"/>
  <c r="L62" i="1" s="1"/>
  <c r="J61" i="1"/>
  <c r="I61" i="1"/>
  <c r="H61" i="1"/>
  <c r="L61" i="1" s="1"/>
  <c r="J60" i="1"/>
  <c r="I60" i="1"/>
  <c r="H60" i="1"/>
  <c r="L60" i="1" s="1"/>
  <c r="J59" i="1"/>
  <c r="I59" i="1"/>
  <c r="H59" i="1"/>
  <c r="J58" i="1"/>
  <c r="I58" i="1"/>
  <c r="H58" i="1"/>
  <c r="L58" i="1" s="1"/>
  <c r="J57" i="1"/>
  <c r="I57" i="1"/>
  <c r="H57" i="1"/>
  <c r="J56" i="1"/>
  <c r="I56" i="1"/>
  <c r="H56" i="1"/>
  <c r="L56" i="1" s="1"/>
  <c r="J55" i="1"/>
  <c r="I55" i="1"/>
  <c r="H55" i="1"/>
  <c r="J54" i="1"/>
  <c r="I54" i="1"/>
  <c r="H54" i="1"/>
  <c r="L54" i="1" s="1"/>
  <c r="J53" i="1"/>
  <c r="I53" i="1"/>
  <c r="H53" i="1"/>
  <c r="J52" i="1"/>
  <c r="I52" i="1"/>
  <c r="H52" i="1"/>
  <c r="L52" i="1" s="1"/>
  <c r="J51" i="1"/>
  <c r="I51" i="1"/>
  <c r="L51" i="1" s="1"/>
  <c r="J50" i="1"/>
  <c r="I50" i="1"/>
  <c r="L50" i="1" s="1"/>
  <c r="J49" i="1"/>
  <c r="I49" i="1"/>
  <c r="H49" i="1"/>
  <c r="J48" i="1"/>
  <c r="I48" i="1"/>
  <c r="H48" i="1"/>
  <c r="L48" i="1" s="1"/>
  <c r="J47" i="1"/>
  <c r="I47" i="1"/>
  <c r="H47" i="1"/>
  <c r="J46" i="1"/>
  <c r="I46" i="1"/>
  <c r="H46" i="1"/>
  <c r="L46" i="1" s="1"/>
  <c r="J45" i="1"/>
  <c r="I45" i="1"/>
  <c r="H45" i="1"/>
  <c r="J44" i="1"/>
  <c r="I44" i="1"/>
  <c r="H44" i="1"/>
  <c r="L44" i="1" s="1"/>
  <c r="J43" i="1"/>
  <c r="I43" i="1"/>
  <c r="H43" i="1"/>
  <c r="J42" i="1"/>
  <c r="I42" i="1"/>
  <c r="H42" i="1"/>
  <c r="L42" i="1" s="1"/>
  <c r="J41" i="1"/>
  <c r="I41" i="1"/>
  <c r="H41" i="1"/>
  <c r="J40" i="1"/>
  <c r="I40" i="1"/>
  <c r="H40" i="1"/>
  <c r="L40" i="1" s="1"/>
  <c r="J39" i="1"/>
  <c r="I39" i="1"/>
  <c r="H39" i="1"/>
  <c r="J38" i="1"/>
  <c r="I38" i="1"/>
  <c r="H38" i="1"/>
  <c r="L38" i="1" s="1"/>
  <c r="J37" i="1"/>
  <c r="I37" i="1"/>
  <c r="H37" i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L27" i="1" s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J10" i="1"/>
  <c r="I10" i="1"/>
  <c r="J9" i="1"/>
  <c r="I9" i="1"/>
  <c r="J8" i="1"/>
  <c r="I8" i="1"/>
  <c r="H8" i="1"/>
  <c r="L8" i="1" s="1"/>
  <c r="J7" i="1"/>
  <c r="I7" i="1"/>
  <c r="H7" i="1"/>
  <c r="J6" i="1"/>
  <c r="I6" i="1"/>
  <c r="H6" i="1"/>
  <c r="L6" i="1" s="1"/>
  <c r="J5" i="1"/>
  <c r="I5" i="1"/>
  <c r="H5" i="1"/>
  <c r="J4" i="1"/>
  <c r="I4" i="1"/>
  <c r="H4" i="1"/>
  <c r="L4" i="1" s="1"/>
  <c r="L12" i="1" l="1"/>
  <c r="L14" i="1"/>
  <c r="L16" i="1"/>
  <c r="L18" i="1"/>
  <c r="L20" i="1"/>
  <c r="L22" i="1"/>
  <c r="L24" i="1"/>
  <c r="L26" i="1"/>
  <c r="L49" i="1"/>
  <c r="L67" i="1"/>
  <c r="L5" i="1"/>
  <c r="L7" i="1"/>
  <c r="L9" i="1"/>
  <c r="L10" i="1"/>
  <c r="L11" i="1"/>
  <c r="L13" i="1"/>
  <c r="L15" i="1"/>
  <c r="L17" i="1"/>
  <c r="L19" i="1"/>
  <c r="L21" i="1"/>
  <c r="L23" i="1"/>
  <c r="L25" i="1"/>
  <c r="L29" i="1"/>
  <c r="L31" i="1"/>
  <c r="L33" i="1"/>
  <c r="L35" i="1"/>
  <c r="L37" i="1"/>
  <c r="L39" i="1"/>
  <c r="L41" i="1"/>
  <c r="L43" i="1"/>
  <c r="L45" i="1"/>
  <c r="L47" i="1"/>
  <c r="L53" i="1"/>
  <c r="L55" i="1"/>
  <c r="L57" i="1"/>
  <c r="L59" i="1"/>
  <c r="J5" i="2"/>
  <c r="I5" i="2"/>
  <c r="H5" i="2"/>
  <c r="L5" i="2" s="1"/>
  <c r="J4" i="2"/>
  <c r="I4" i="2"/>
  <c r="H4" i="2"/>
  <c r="J3" i="2"/>
  <c r="I3" i="2"/>
  <c r="H3" i="2"/>
  <c r="L3" i="2" s="1"/>
  <c r="L72" i="1" l="1"/>
  <c r="L4" i="2"/>
</calcChain>
</file>

<file path=xl/sharedStrings.xml><?xml version="1.0" encoding="utf-8"?>
<sst xmlns="http://schemas.openxmlformats.org/spreadsheetml/2006/main" count="533" uniqueCount="167">
  <si>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</si>
  <si>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</si>
  <si>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</si>
  <si>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</si>
  <si>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</si>
  <si>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</si>
  <si>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</si>
  <si>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</si>
  <si>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</si>
  <si>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</si>
  <si>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</si>
  <si>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</si>
  <si>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</si>
  <si>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</si>
  <si>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</si>
  <si>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</si>
  <si>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</si>
  <si>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</si>
  <si>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</si>
  <si>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</si>
  <si>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</si>
  <si>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</si>
  <si>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</si>
  <si>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</si>
  <si>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</si>
  <si>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</si>
  <si>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GST to be paid by Consignor under Reverse Charge Mechanism (RCM) as per GST</t>
  </si>
  <si>
    <t>Thanking you for your business.
PRAGATI LOGISTICS</t>
  </si>
  <si>
    <t>KENDRAPARA</t>
  </si>
  <si>
    <t>JHOLA SAHI</t>
  </si>
  <si>
    <t>K L ASSOCIATES</t>
  </si>
  <si>
    <t>NAYAGARH</t>
  </si>
  <si>
    <t xml:space="preserve">VIRENDRA FOODS AND AGENCIES </t>
  </si>
  <si>
    <t>BARIPADA</t>
  </si>
  <si>
    <t>BISHNU CHARAN MOHANTY</t>
  </si>
  <si>
    <t>KOTPAD</t>
  </si>
  <si>
    <t>KHUSI ENTERPRISES</t>
  </si>
  <si>
    <t>DASPALLA</t>
  </si>
  <si>
    <t>HARIPRIYA AGENCY</t>
  </si>
  <si>
    <t>JAJPUR ROAD</t>
  </si>
  <si>
    <t>SHREE RADHA</t>
  </si>
  <si>
    <t>PURI</t>
  </si>
  <si>
    <t>BALASORE</t>
  </si>
  <si>
    <t>SHARMA AGENCY</t>
  </si>
  <si>
    <t>RAIRANGPUR</t>
  </si>
  <si>
    <t>FANCY CORNER</t>
  </si>
  <si>
    <t>PIRAHAT</t>
  </si>
  <si>
    <t>KHURDA</t>
  </si>
  <si>
    <t>Declaration � Kindly verify and confirm before 20/07/2024</t>
  </si>
  <si>
    <t>k l associates</t>
  </si>
  <si>
    <t>BHIMSEN SAHOO KENDRAPARA</t>
  </si>
  <si>
    <t>SAI SWADESI SEVA KENDRA</t>
  </si>
  <si>
    <t>RAJGANGPUR</t>
  </si>
  <si>
    <t>SANJIBANI ENTERPRISES</t>
  </si>
  <si>
    <t>PAHILIPADA</t>
  </si>
  <si>
    <t>niranjan sahoo pirahat</t>
  </si>
  <si>
    <t>maa mangala traders</t>
  </si>
  <si>
    <t>patra agencies</t>
  </si>
  <si>
    <t>02/7/2024</t>
  </si>
  <si>
    <t>PL/JA/07231</t>
  </si>
  <si>
    <t>218</t>
  </si>
  <si>
    <t>BADAMBA</t>
  </si>
  <si>
    <t>anusuya sahoo</t>
  </si>
  <si>
    <t>PL/JA/07276</t>
  </si>
  <si>
    <t>248</t>
  </si>
  <si>
    <t>NABARANGPUR</t>
  </si>
  <si>
    <t>R S ENTERPRISESES</t>
  </si>
  <si>
    <t>06/7/2024</t>
  </si>
  <si>
    <t>PL/JA/07732</t>
  </si>
  <si>
    <t>260</t>
  </si>
  <si>
    <t>PL/JA/07788</t>
  </si>
  <si>
    <t>258</t>
  </si>
  <si>
    <t>PL/JA/07789</t>
  </si>
  <si>
    <t>257</t>
  </si>
  <si>
    <t>JEYPORE</t>
  </si>
  <si>
    <t>ANITA AGENCIES</t>
  </si>
  <si>
    <t>07/7/2024</t>
  </si>
  <si>
    <t>PL/JA/07770</t>
  </si>
  <si>
    <t>259</t>
  </si>
  <si>
    <t>RAJ SUNAKHALA</t>
  </si>
  <si>
    <t>jay durga agency rajsunakhela</t>
  </si>
  <si>
    <t>09/7/2024</t>
  </si>
  <si>
    <t>PL/JA/07926</t>
  </si>
  <si>
    <t>261</t>
  </si>
  <si>
    <t>KALAPATHARA</t>
  </si>
  <si>
    <t>mohanty agency</t>
  </si>
  <si>
    <t>PL/JA/07927</t>
  </si>
  <si>
    <t>262</t>
  </si>
  <si>
    <t>12/7/2024</t>
  </si>
  <si>
    <t>PL/JA/08105</t>
  </si>
  <si>
    <t>267</t>
  </si>
  <si>
    <t>UMERKOT</t>
  </si>
  <si>
    <t>MAA TARINI GENERAL STORE</t>
  </si>
  <si>
    <t>PL/JA/08141</t>
  </si>
  <si>
    <t>270</t>
  </si>
  <si>
    <t>SORO</t>
  </si>
  <si>
    <t>BRAHMA TRADERS</t>
  </si>
  <si>
    <t>15/7/2024</t>
  </si>
  <si>
    <t>PL/JA/08351</t>
  </si>
  <si>
    <t>274</t>
  </si>
  <si>
    <t>PL/JA/08358</t>
  </si>
  <si>
    <t>275</t>
  </si>
  <si>
    <t>BANAMALIPUR</t>
  </si>
  <si>
    <t>MAA SANTOSHI TRADING</t>
  </si>
  <si>
    <t>18/7/2024</t>
  </si>
  <si>
    <t>PL/JA/08593</t>
  </si>
  <si>
    <t>283</t>
  </si>
  <si>
    <t>BHUBANESWAR</t>
  </si>
  <si>
    <t>kaibalya pharma</t>
  </si>
  <si>
    <t>PL/JA/08594</t>
  </si>
  <si>
    <t>284</t>
  </si>
  <si>
    <t>BALUGAON</t>
  </si>
  <si>
    <t>MAA TARINI BHANDAR</t>
  </si>
  <si>
    <t>PL/JA/08595</t>
  </si>
  <si>
    <t>280</t>
  </si>
  <si>
    <t>PL/JA/08623</t>
  </si>
  <si>
    <t>281</t>
  </si>
  <si>
    <t>PL/JA/08641</t>
  </si>
  <si>
    <t>282</t>
  </si>
  <si>
    <t>s debaraj prusty</t>
  </si>
  <si>
    <t>23/7/2024</t>
  </si>
  <si>
    <t>PL/JA/08983</t>
  </si>
  <si>
    <t>296</t>
  </si>
  <si>
    <t>PL/JA/09007</t>
  </si>
  <si>
    <t>295</t>
  </si>
  <si>
    <t>24/7/2024</t>
  </si>
  <si>
    <t>PL/JA/09017</t>
  </si>
  <si>
    <t>294</t>
  </si>
  <si>
    <t>25/7/2024</t>
  </si>
  <si>
    <t>PL/JA/09203</t>
  </si>
  <si>
    <t>302</t>
  </si>
  <si>
    <t>PL/JA/09315</t>
  </si>
  <si>
    <t>303</t>
  </si>
  <si>
    <t>29/7/2024</t>
  </si>
  <si>
    <t>PL/JA/09535</t>
  </si>
  <si>
    <t>314</t>
  </si>
  <si>
    <t>PL/JA/09609</t>
  </si>
  <si>
    <t>315</t>
  </si>
  <si>
    <t>G.UDAYAGIRI</t>
  </si>
  <si>
    <t>sahu agencies</t>
  </si>
  <si>
    <t>PL/JA/09747</t>
  </si>
  <si>
    <t>312</t>
  </si>
  <si>
    <t>30/7/2024</t>
  </si>
  <si>
    <t>PL/JA/09583</t>
  </si>
  <si>
    <t>313</t>
  </si>
  <si>
    <t>31/7/2024</t>
  </si>
  <si>
    <t>PL/JA/09751</t>
  </si>
  <si>
    <t>328</t>
  </si>
  <si>
    <t>PL/JA/09847</t>
  </si>
  <si>
    <t>327</t>
  </si>
  <si>
    <t>PL/JA/09875</t>
  </si>
  <si>
    <t>330</t>
  </si>
  <si>
    <t>CUTTACK CONTAINMENT ROAD</t>
  </si>
  <si>
    <t>PL/JA/09876</t>
  </si>
  <si>
    <t>331</t>
  </si>
  <si>
    <t>CDA</t>
  </si>
  <si>
    <t>alisha enterprises</t>
  </si>
  <si>
    <t>PL/JA/09897</t>
  </si>
  <si>
    <t>326</t>
  </si>
  <si>
    <t>GUNUPUR</t>
  </si>
  <si>
    <t>sri venkateswara trading co gunupur</t>
  </si>
  <si>
    <t>PL/JA/10189</t>
  </si>
  <si>
    <t>329</t>
  </si>
  <si>
    <t>CHOUDWAR</t>
  </si>
  <si>
    <t>BIRAJAYEE AGENCY</t>
  </si>
  <si>
    <t>(RUPEES SIXTY EIGHT THOUSAND TWO HUNDRED THIRTY ONE ONLY)</t>
  </si>
  <si>
    <t>Bill Date: 31/07/2024
Bill NO :  15151
Total Amount: 68231.00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</si>
</sst>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3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1" fillId="0" borderId="15" xfId="0" applyNumberFormat="1" applyFont="1" applyBorder="1" applyAlignment="1">
      <alignment horizontal="center" vertical="center"/>
    </xf>
    <xf numFmtId="0" fontId="0" fillId="0" borderId="15" xfId="0" applyNumberFormat="1" applyFont="1" applyBorder="1"/>
    <xf numFmtId="0" fontId="0" fillId="0" borderId="15" xfId="0" applyNumberFormat="1" applyFont="1" applyBorder="1" applyAlignment="1">
      <alignment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19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horizontal="right" vertical="center"/>
    </xf>
    <xf numFmtId="0" fontId="0" fillId="0" borderId="23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22" xfId="0" applyNumberFormat="1" applyFont="1" applyBorder="1"/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6</xdr:col>
      <xdr:colOff>133350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3962399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workbookViewId="0">
      <selection activeCell="O2" sqref="O2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customWidth="1"/>
    <col min="4" max="4" width="8.28515625" style="1" bestFit="1" customWidth="1"/>
    <col min="5" max="5" width="6.5703125" style="1" customWidth="1"/>
    <col min="6" max="6" width="17.140625" style="1" customWidth="1"/>
    <col min="7" max="7" width="5.42578125" style="1" bestFit="1" customWidth="1"/>
    <col min="8" max="9" width="6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1" bestFit="1" customWidth="1"/>
    <col min="14" max="14" width="34.14062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16" ht="71.25" customHeight="1" thickBot="1">
      <c r="A1" s="49"/>
      <c r="B1" s="50"/>
      <c r="C1" s="50"/>
      <c r="D1" s="50"/>
      <c r="E1" s="50"/>
      <c r="F1" s="50"/>
      <c r="G1" s="50"/>
      <c r="H1" s="50" t="s">
        <v>14</v>
      </c>
      <c r="I1" s="50"/>
      <c r="J1" s="50"/>
      <c r="K1" s="50"/>
      <c r="L1" s="50"/>
      <c r="M1" s="54"/>
    </row>
    <row r="2" spans="1:16" ht="77.25" customHeight="1" thickBot="1">
      <c r="A2" s="51" t="s">
        <v>24</v>
      </c>
      <c r="B2" s="52"/>
      <c r="C2" s="52"/>
      <c r="D2" s="52"/>
      <c r="E2" s="52"/>
      <c r="F2" s="52"/>
      <c r="G2" s="53"/>
      <c r="H2" s="50" t="s">
        <v>166</v>
      </c>
      <c r="I2" s="50"/>
      <c r="J2" s="50"/>
      <c r="K2" s="50"/>
      <c r="L2" s="50"/>
      <c r="M2" s="54"/>
      <c r="N2" s="11"/>
      <c r="P2" s="11"/>
    </row>
    <row r="3" spans="1:16" s="2" customFormat="1" ht="15" customHeight="1">
      <c r="A3" s="29" t="s">
        <v>15</v>
      </c>
      <c r="B3" s="14" t="s">
        <v>0</v>
      </c>
      <c r="C3" s="14" t="s">
        <v>16</v>
      </c>
      <c r="D3" s="14" t="s">
        <v>20</v>
      </c>
      <c r="E3" s="14" t="s">
        <v>9</v>
      </c>
      <c r="F3" s="15" t="s">
        <v>10</v>
      </c>
      <c r="G3" s="14" t="s">
        <v>1</v>
      </c>
      <c r="H3" s="16" t="s">
        <v>2</v>
      </c>
      <c r="I3" s="16" t="s">
        <v>5</v>
      </c>
      <c r="J3" s="16" t="s">
        <v>6</v>
      </c>
      <c r="K3" s="16" t="s">
        <v>7</v>
      </c>
      <c r="L3" s="16" t="s">
        <v>8</v>
      </c>
      <c r="M3" s="30" t="s">
        <v>17</v>
      </c>
      <c r="N3" s="26" t="s">
        <v>13</v>
      </c>
      <c r="P3" s="3"/>
    </row>
    <row r="4" spans="1:16" s="2" customFormat="1" ht="15" customHeight="1">
      <c r="A4" s="31">
        <v>1</v>
      </c>
      <c r="B4" s="22" t="s">
        <v>58</v>
      </c>
      <c r="C4" s="22" t="s">
        <v>59</v>
      </c>
      <c r="D4" s="22" t="s">
        <v>60</v>
      </c>
      <c r="E4" s="23" t="s">
        <v>11</v>
      </c>
      <c r="F4" s="22" t="s">
        <v>61</v>
      </c>
      <c r="G4" s="22">
        <v>2</v>
      </c>
      <c r="H4" s="24">
        <f>VLOOKUP(F4,'[1]KOYAS PERFUMARY'!$B$4:$C$131,2,FALSE)</f>
        <v>99</v>
      </c>
      <c r="I4" s="24">
        <f t="shared" ref="I4:I35" si="0">G4*2</f>
        <v>4</v>
      </c>
      <c r="J4" s="24">
        <f t="shared" ref="J4:J35" si="1">G4*12</f>
        <v>24</v>
      </c>
      <c r="K4" s="24"/>
      <c r="L4" s="24">
        <f t="shared" ref="L4:L35" si="2">G4*H4+I4+J4+K4</f>
        <v>226</v>
      </c>
      <c r="M4" s="32" t="s">
        <v>12</v>
      </c>
      <c r="N4" s="27" t="s">
        <v>62</v>
      </c>
      <c r="P4" s="3"/>
    </row>
    <row r="5" spans="1:16" s="2" customFormat="1" ht="15" customHeight="1">
      <c r="A5" s="31"/>
      <c r="B5" s="22" t="s">
        <v>58</v>
      </c>
      <c r="C5" s="22" t="s">
        <v>59</v>
      </c>
      <c r="D5" s="22" t="s">
        <v>60</v>
      </c>
      <c r="E5" s="23" t="s">
        <v>11</v>
      </c>
      <c r="F5" s="22" t="s">
        <v>61</v>
      </c>
      <c r="G5" s="22">
        <v>1</v>
      </c>
      <c r="H5" s="24">
        <f>VLOOKUP(F5,'[1]KOYAS PERFUMARY'!$B$4:$E$129,4,FALSE)</f>
        <v>58</v>
      </c>
      <c r="I5" s="24">
        <f t="shared" si="0"/>
        <v>2</v>
      </c>
      <c r="J5" s="24">
        <f t="shared" si="1"/>
        <v>12</v>
      </c>
      <c r="K5" s="24"/>
      <c r="L5" s="24">
        <f t="shared" si="2"/>
        <v>72</v>
      </c>
      <c r="M5" s="32" t="s">
        <v>4</v>
      </c>
      <c r="N5" s="27" t="s">
        <v>62</v>
      </c>
      <c r="P5" s="3"/>
    </row>
    <row r="6" spans="1:16" s="2" customFormat="1" ht="15" customHeight="1">
      <c r="A6" s="31"/>
      <c r="B6" s="22" t="s">
        <v>58</v>
      </c>
      <c r="C6" s="22" t="s">
        <v>59</v>
      </c>
      <c r="D6" s="22" t="s">
        <v>60</v>
      </c>
      <c r="E6" s="23" t="s">
        <v>11</v>
      </c>
      <c r="F6" s="22" t="s">
        <v>61</v>
      </c>
      <c r="G6" s="22">
        <v>5</v>
      </c>
      <c r="H6" s="24">
        <f>VLOOKUP(F6,'[1]KOYAS PERFUMARY'!$B$4:$D$126,3,FALSE)</f>
        <v>53</v>
      </c>
      <c r="I6" s="24">
        <f t="shared" si="0"/>
        <v>10</v>
      </c>
      <c r="J6" s="24">
        <f t="shared" si="1"/>
        <v>60</v>
      </c>
      <c r="K6" s="24">
        <v>30</v>
      </c>
      <c r="L6" s="24">
        <f t="shared" si="2"/>
        <v>365</v>
      </c>
      <c r="M6" s="32" t="s">
        <v>3</v>
      </c>
      <c r="N6" s="27" t="s">
        <v>62</v>
      </c>
      <c r="P6" s="3"/>
    </row>
    <row r="7" spans="1:16" s="2" customFormat="1" ht="15" customHeight="1">
      <c r="A7" s="31">
        <v>2</v>
      </c>
      <c r="B7" s="22" t="s">
        <v>58</v>
      </c>
      <c r="C7" s="22" t="s">
        <v>63</v>
      </c>
      <c r="D7" s="22" t="s">
        <v>64</v>
      </c>
      <c r="E7" s="23" t="s">
        <v>11</v>
      </c>
      <c r="F7" s="22" t="s">
        <v>65</v>
      </c>
      <c r="G7" s="22">
        <v>7</v>
      </c>
      <c r="H7" s="24">
        <f>VLOOKUP(F7,'[1]KOYAS PERFUMARY'!$B$4:$C$131,2,FALSE)</f>
        <v>204</v>
      </c>
      <c r="I7" s="24">
        <f t="shared" si="0"/>
        <v>14</v>
      </c>
      <c r="J7" s="24">
        <f t="shared" si="1"/>
        <v>84</v>
      </c>
      <c r="K7" s="24"/>
      <c r="L7" s="24">
        <f t="shared" si="2"/>
        <v>1526</v>
      </c>
      <c r="M7" s="32" t="s">
        <v>12</v>
      </c>
      <c r="N7" s="27" t="s">
        <v>66</v>
      </c>
      <c r="P7" s="3"/>
    </row>
    <row r="8" spans="1:16" s="2" customFormat="1" ht="15" customHeight="1">
      <c r="A8" s="31"/>
      <c r="B8" s="22" t="s">
        <v>58</v>
      </c>
      <c r="C8" s="22" t="s">
        <v>63</v>
      </c>
      <c r="D8" s="22" t="s">
        <v>64</v>
      </c>
      <c r="E8" s="23" t="s">
        <v>11</v>
      </c>
      <c r="F8" s="22" t="s">
        <v>65</v>
      </c>
      <c r="G8" s="22">
        <v>2</v>
      </c>
      <c r="H8" s="24">
        <f>VLOOKUP(F8,'[1]KOYAS PERFUMARY'!$B$4:$E$129,4,FALSE)</f>
        <v>111</v>
      </c>
      <c r="I8" s="24">
        <f t="shared" si="0"/>
        <v>4</v>
      </c>
      <c r="J8" s="24">
        <f t="shared" si="1"/>
        <v>24</v>
      </c>
      <c r="K8" s="24">
        <v>30</v>
      </c>
      <c r="L8" s="24">
        <f t="shared" si="2"/>
        <v>280</v>
      </c>
      <c r="M8" s="32" t="s">
        <v>4</v>
      </c>
      <c r="N8" s="27" t="s">
        <v>66</v>
      </c>
      <c r="P8" s="3"/>
    </row>
    <row r="9" spans="1:16" s="2" customFormat="1" ht="15" customHeight="1">
      <c r="A9" s="31">
        <v>3</v>
      </c>
      <c r="B9" s="22" t="s">
        <v>67</v>
      </c>
      <c r="C9" s="22" t="s">
        <v>68</v>
      </c>
      <c r="D9" s="22" t="s">
        <v>69</v>
      </c>
      <c r="E9" s="23" t="s">
        <v>11</v>
      </c>
      <c r="F9" s="22" t="s">
        <v>29</v>
      </c>
      <c r="G9" s="22">
        <v>2</v>
      </c>
      <c r="H9" s="24">
        <v>53</v>
      </c>
      <c r="I9" s="24">
        <f t="shared" si="0"/>
        <v>4</v>
      </c>
      <c r="J9" s="24">
        <f t="shared" si="1"/>
        <v>24</v>
      </c>
      <c r="K9" s="24"/>
      <c r="L9" s="24">
        <f t="shared" si="2"/>
        <v>134</v>
      </c>
      <c r="M9" s="32" t="s">
        <v>12</v>
      </c>
      <c r="N9" s="27" t="s">
        <v>30</v>
      </c>
      <c r="P9" s="3"/>
    </row>
    <row r="10" spans="1:16" s="2" customFormat="1" ht="15" customHeight="1">
      <c r="A10" s="31"/>
      <c r="B10" s="22" t="s">
        <v>67</v>
      </c>
      <c r="C10" s="22" t="s">
        <v>68</v>
      </c>
      <c r="D10" s="22" t="s">
        <v>69</v>
      </c>
      <c r="E10" s="23" t="s">
        <v>11</v>
      </c>
      <c r="F10" s="22" t="s">
        <v>29</v>
      </c>
      <c r="G10" s="22">
        <v>6</v>
      </c>
      <c r="H10" s="24">
        <v>41</v>
      </c>
      <c r="I10" s="24">
        <f t="shared" si="0"/>
        <v>12</v>
      </c>
      <c r="J10" s="24">
        <f t="shared" si="1"/>
        <v>72</v>
      </c>
      <c r="K10" s="24"/>
      <c r="L10" s="24">
        <f t="shared" si="2"/>
        <v>330</v>
      </c>
      <c r="M10" s="32" t="s">
        <v>4</v>
      </c>
      <c r="N10" s="27" t="s">
        <v>30</v>
      </c>
      <c r="P10" s="3"/>
    </row>
    <row r="11" spans="1:16" s="2" customFormat="1" ht="15" customHeight="1">
      <c r="A11" s="31"/>
      <c r="B11" s="22" t="s">
        <v>67</v>
      </c>
      <c r="C11" s="22" t="s">
        <v>68</v>
      </c>
      <c r="D11" s="22" t="s">
        <v>69</v>
      </c>
      <c r="E11" s="23" t="s">
        <v>11</v>
      </c>
      <c r="F11" s="22" t="s">
        <v>29</v>
      </c>
      <c r="G11" s="22">
        <v>2</v>
      </c>
      <c r="H11" s="24">
        <v>29</v>
      </c>
      <c r="I11" s="24">
        <f t="shared" si="0"/>
        <v>4</v>
      </c>
      <c r="J11" s="24">
        <f t="shared" si="1"/>
        <v>24</v>
      </c>
      <c r="K11" s="24">
        <v>30</v>
      </c>
      <c r="L11" s="24">
        <f t="shared" si="2"/>
        <v>116</v>
      </c>
      <c r="M11" s="32" t="s">
        <v>3</v>
      </c>
      <c r="N11" s="27" t="s">
        <v>30</v>
      </c>
      <c r="P11" s="3"/>
    </row>
    <row r="12" spans="1:16" s="2" customFormat="1" ht="15" customHeight="1">
      <c r="A12" s="31">
        <v>4</v>
      </c>
      <c r="B12" s="22" t="s">
        <v>67</v>
      </c>
      <c r="C12" s="22" t="s">
        <v>70</v>
      </c>
      <c r="D12" s="22" t="s">
        <v>71</v>
      </c>
      <c r="E12" s="23" t="s">
        <v>11</v>
      </c>
      <c r="F12" s="22" t="s">
        <v>65</v>
      </c>
      <c r="G12" s="22">
        <v>11</v>
      </c>
      <c r="H12" s="24">
        <f>VLOOKUP(F12,'[1]KOYAS PERFUMARY'!$B$4:$C$131,2,FALSE)</f>
        <v>204</v>
      </c>
      <c r="I12" s="24">
        <f t="shared" si="0"/>
        <v>22</v>
      </c>
      <c r="J12" s="24">
        <f t="shared" si="1"/>
        <v>132</v>
      </c>
      <c r="K12" s="24"/>
      <c r="L12" s="24">
        <f t="shared" si="2"/>
        <v>2398</v>
      </c>
      <c r="M12" s="32" t="s">
        <v>12</v>
      </c>
      <c r="N12" s="27" t="s">
        <v>66</v>
      </c>
      <c r="P12" s="3"/>
    </row>
    <row r="13" spans="1:16" s="2" customFormat="1" ht="15" customHeight="1">
      <c r="A13" s="31"/>
      <c r="B13" s="22" t="s">
        <v>67</v>
      </c>
      <c r="C13" s="22" t="s">
        <v>70</v>
      </c>
      <c r="D13" s="22" t="s">
        <v>71</v>
      </c>
      <c r="E13" s="23" t="s">
        <v>11</v>
      </c>
      <c r="F13" s="22" t="s">
        <v>65</v>
      </c>
      <c r="G13" s="22">
        <v>14</v>
      </c>
      <c r="H13" s="24">
        <f>VLOOKUP(F13,'[1]KOYAS PERFUMARY'!$B$4:$E$129,4,FALSE)</f>
        <v>111</v>
      </c>
      <c r="I13" s="24">
        <f t="shared" si="0"/>
        <v>28</v>
      </c>
      <c r="J13" s="24">
        <f t="shared" si="1"/>
        <v>168</v>
      </c>
      <c r="K13" s="24">
        <v>30</v>
      </c>
      <c r="L13" s="24">
        <f t="shared" si="2"/>
        <v>1780</v>
      </c>
      <c r="M13" s="32" t="s">
        <v>4</v>
      </c>
      <c r="N13" s="27" t="s">
        <v>66</v>
      </c>
      <c r="P13" s="3"/>
    </row>
    <row r="14" spans="1:16" s="2" customFormat="1" ht="15" customHeight="1">
      <c r="A14" s="31">
        <v>5</v>
      </c>
      <c r="B14" s="22" t="s">
        <v>67</v>
      </c>
      <c r="C14" s="22" t="s">
        <v>72</v>
      </c>
      <c r="D14" s="22" t="s">
        <v>73</v>
      </c>
      <c r="E14" s="23" t="s">
        <v>11</v>
      </c>
      <c r="F14" s="22" t="s">
        <v>74</v>
      </c>
      <c r="G14" s="22">
        <v>3</v>
      </c>
      <c r="H14" s="24">
        <f>VLOOKUP(F14,'[1]KOYAS PERFUMARY'!$B$4:$C$131,2,FALSE)</f>
        <v>180</v>
      </c>
      <c r="I14" s="24">
        <f t="shared" si="0"/>
        <v>6</v>
      </c>
      <c r="J14" s="24">
        <f t="shared" si="1"/>
        <v>36</v>
      </c>
      <c r="K14" s="24"/>
      <c r="L14" s="24">
        <f t="shared" si="2"/>
        <v>582</v>
      </c>
      <c r="M14" s="32" t="s">
        <v>12</v>
      </c>
      <c r="N14" s="27" t="s">
        <v>75</v>
      </c>
      <c r="P14" s="3"/>
    </row>
    <row r="15" spans="1:16" s="2" customFormat="1" ht="15" customHeight="1">
      <c r="A15" s="31"/>
      <c r="B15" s="22" t="s">
        <v>67</v>
      </c>
      <c r="C15" s="22" t="s">
        <v>72</v>
      </c>
      <c r="D15" s="22" t="s">
        <v>73</v>
      </c>
      <c r="E15" s="23" t="s">
        <v>11</v>
      </c>
      <c r="F15" s="22" t="s">
        <v>74</v>
      </c>
      <c r="G15" s="22">
        <v>26</v>
      </c>
      <c r="H15" s="24">
        <f>VLOOKUP(F15,'[1]KOYAS PERFUMARY'!$B$4:$E$129,4,FALSE)</f>
        <v>99</v>
      </c>
      <c r="I15" s="24">
        <f t="shared" si="0"/>
        <v>52</v>
      </c>
      <c r="J15" s="24">
        <f t="shared" si="1"/>
        <v>312</v>
      </c>
      <c r="K15" s="24"/>
      <c r="L15" s="24">
        <f t="shared" si="2"/>
        <v>2938</v>
      </c>
      <c r="M15" s="32" t="s">
        <v>4</v>
      </c>
      <c r="N15" s="27" t="s">
        <v>75</v>
      </c>
      <c r="P15" s="3"/>
    </row>
    <row r="16" spans="1:16" s="2" customFormat="1" ht="15" customHeight="1">
      <c r="A16" s="31"/>
      <c r="B16" s="22" t="s">
        <v>67</v>
      </c>
      <c r="C16" s="22" t="s">
        <v>72</v>
      </c>
      <c r="D16" s="22" t="s">
        <v>73</v>
      </c>
      <c r="E16" s="23" t="s">
        <v>11</v>
      </c>
      <c r="F16" s="22" t="s">
        <v>74</v>
      </c>
      <c r="G16" s="22">
        <v>20</v>
      </c>
      <c r="H16" s="24">
        <f>VLOOKUP(F16,'[1]KOYAS PERFUMARY'!$B$4:$D$126,3,FALSE)</f>
        <v>82</v>
      </c>
      <c r="I16" s="24">
        <f t="shared" si="0"/>
        <v>40</v>
      </c>
      <c r="J16" s="24">
        <f t="shared" si="1"/>
        <v>240</v>
      </c>
      <c r="K16" s="24">
        <v>30</v>
      </c>
      <c r="L16" s="24">
        <f t="shared" si="2"/>
        <v>1950</v>
      </c>
      <c r="M16" s="32" t="s">
        <v>3</v>
      </c>
      <c r="N16" s="27" t="s">
        <v>75</v>
      </c>
      <c r="P16" s="3"/>
    </row>
    <row r="17" spans="1:16" s="2" customFormat="1" ht="15" customHeight="1">
      <c r="A17" s="31">
        <v>6</v>
      </c>
      <c r="B17" s="22" t="s">
        <v>76</v>
      </c>
      <c r="C17" s="22" t="s">
        <v>77</v>
      </c>
      <c r="D17" s="22" t="s">
        <v>78</v>
      </c>
      <c r="E17" s="23" t="s">
        <v>11</v>
      </c>
      <c r="F17" s="23" t="s">
        <v>79</v>
      </c>
      <c r="G17" s="22">
        <v>3</v>
      </c>
      <c r="H17" s="24">
        <f>VLOOKUP(F17,'[1]KOYAS PERFUMARY'!$B$4:$C$131,2,FALSE)</f>
        <v>93</v>
      </c>
      <c r="I17" s="24">
        <f t="shared" si="0"/>
        <v>6</v>
      </c>
      <c r="J17" s="24">
        <f t="shared" si="1"/>
        <v>36</v>
      </c>
      <c r="K17" s="24"/>
      <c r="L17" s="24">
        <f t="shared" si="2"/>
        <v>321</v>
      </c>
      <c r="M17" s="32" t="s">
        <v>12</v>
      </c>
      <c r="N17" s="27" t="s">
        <v>80</v>
      </c>
      <c r="P17" s="3"/>
    </row>
    <row r="18" spans="1:16" s="2" customFormat="1" ht="15" customHeight="1">
      <c r="A18" s="31"/>
      <c r="B18" s="22" t="s">
        <v>76</v>
      </c>
      <c r="C18" s="22" t="s">
        <v>77</v>
      </c>
      <c r="D18" s="22" t="s">
        <v>78</v>
      </c>
      <c r="E18" s="23" t="s">
        <v>11</v>
      </c>
      <c r="F18" s="23" t="s">
        <v>79</v>
      </c>
      <c r="G18" s="22">
        <v>1</v>
      </c>
      <c r="H18" s="24">
        <f>VLOOKUP(F18,'[1]KOYAS PERFUMARY'!$B$4:$E$129,4,FALSE)</f>
        <v>58</v>
      </c>
      <c r="I18" s="24">
        <f t="shared" si="0"/>
        <v>2</v>
      </c>
      <c r="J18" s="24">
        <f t="shared" si="1"/>
        <v>12</v>
      </c>
      <c r="K18" s="24">
        <v>30</v>
      </c>
      <c r="L18" s="24">
        <f t="shared" si="2"/>
        <v>102</v>
      </c>
      <c r="M18" s="32" t="s">
        <v>4</v>
      </c>
      <c r="N18" s="27" t="s">
        <v>80</v>
      </c>
      <c r="P18" s="3"/>
    </row>
    <row r="19" spans="1:16" s="2" customFormat="1" ht="15" customHeight="1">
      <c r="A19" s="31">
        <v>7</v>
      </c>
      <c r="B19" s="22" t="s">
        <v>81</v>
      </c>
      <c r="C19" s="22" t="s">
        <v>82</v>
      </c>
      <c r="D19" s="22" t="s">
        <v>83</v>
      </c>
      <c r="E19" s="23" t="s">
        <v>11</v>
      </c>
      <c r="F19" s="23" t="s">
        <v>84</v>
      </c>
      <c r="G19" s="22">
        <v>10</v>
      </c>
      <c r="H19" s="24">
        <f>VLOOKUP(F19,'[1]KOYAS PERFUMARY'!$B$4:$C$131,2,FALSE)</f>
        <v>93</v>
      </c>
      <c r="I19" s="24">
        <f t="shared" si="0"/>
        <v>20</v>
      </c>
      <c r="J19" s="24">
        <f t="shared" si="1"/>
        <v>120</v>
      </c>
      <c r="K19" s="24"/>
      <c r="L19" s="24">
        <f t="shared" si="2"/>
        <v>1070</v>
      </c>
      <c r="M19" s="32" t="s">
        <v>12</v>
      </c>
      <c r="N19" s="27" t="s">
        <v>85</v>
      </c>
      <c r="P19" s="3"/>
    </row>
    <row r="20" spans="1:16" s="2" customFormat="1" ht="15" customHeight="1">
      <c r="A20" s="31"/>
      <c r="B20" s="22" t="s">
        <v>81</v>
      </c>
      <c r="C20" s="22" t="s">
        <v>82</v>
      </c>
      <c r="D20" s="22" t="s">
        <v>83</v>
      </c>
      <c r="E20" s="23" t="s">
        <v>11</v>
      </c>
      <c r="F20" s="23" t="s">
        <v>84</v>
      </c>
      <c r="G20" s="22">
        <v>9</v>
      </c>
      <c r="H20" s="24">
        <f>VLOOKUP(F20,'[1]KOYAS PERFUMARY'!$B$4:$E$129,4,FALSE)</f>
        <v>58</v>
      </c>
      <c r="I20" s="24">
        <f t="shared" si="0"/>
        <v>18</v>
      </c>
      <c r="J20" s="24">
        <f t="shared" si="1"/>
        <v>108</v>
      </c>
      <c r="K20" s="24">
        <v>30</v>
      </c>
      <c r="L20" s="24">
        <f t="shared" si="2"/>
        <v>678</v>
      </c>
      <c r="M20" s="32" t="s">
        <v>4</v>
      </c>
      <c r="N20" s="27" t="s">
        <v>85</v>
      </c>
      <c r="P20" s="3"/>
    </row>
    <row r="21" spans="1:16" s="2" customFormat="1" ht="15" customHeight="1">
      <c r="A21" s="31">
        <v>8</v>
      </c>
      <c r="B21" s="22" t="s">
        <v>81</v>
      </c>
      <c r="C21" s="22" t="s">
        <v>86</v>
      </c>
      <c r="D21" s="22" t="s">
        <v>87</v>
      </c>
      <c r="E21" s="23" t="s">
        <v>11</v>
      </c>
      <c r="F21" s="22" t="s">
        <v>39</v>
      </c>
      <c r="G21" s="22">
        <v>4</v>
      </c>
      <c r="H21" s="24">
        <f>VLOOKUP(F21,'[1]KOYAS PERFUMARY'!$B$4:$C$131,2,FALSE)</f>
        <v>99</v>
      </c>
      <c r="I21" s="24">
        <f t="shared" si="0"/>
        <v>8</v>
      </c>
      <c r="J21" s="24">
        <f t="shared" si="1"/>
        <v>48</v>
      </c>
      <c r="K21" s="24"/>
      <c r="L21" s="24">
        <f t="shared" si="2"/>
        <v>452</v>
      </c>
      <c r="M21" s="32" t="s">
        <v>12</v>
      </c>
      <c r="N21" s="27" t="s">
        <v>40</v>
      </c>
      <c r="P21" s="3"/>
    </row>
    <row r="22" spans="1:16" s="2" customFormat="1" ht="15" customHeight="1">
      <c r="A22" s="31"/>
      <c r="B22" s="22" t="s">
        <v>81</v>
      </c>
      <c r="C22" s="22" t="s">
        <v>86</v>
      </c>
      <c r="D22" s="22" t="s">
        <v>87</v>
      </c>
      <c r="E22" s="23" t="s">
        <v>11</v>
      </c>
      <c r="F22" s="22" t="s">
        <v>39</v>
      </c>
      <c r="G22" s="22">
        <v>11</v>
      </c>
      <c r="H22" s="24">
        <f>VLOOKUP(F22,'[1]KOYAS PERFUMARY'!$B$4:$E$129,4,FALSE)</f>
        <v>58</v>
      </c>
      <c r="I22" s="24">
        <f t="shared" si="0"/>
        <v>22</v>
      </c>
      <c r="J22" s="24">
        <f t="shared" si="1"/>
        <v>132</v>
      </c>
      <c r="K22" s="24">
        <v>30</v>
      </c>
      <c r="L22" s="24">
        <f t="shared" si="2"/>
        <v>822</v>
      </c>
      <c r="M22" s="32" t="s">
        <v>4</v>
      </c>
      <c r="N22" s="27" t="s">
        <v>40</v>
      </c>
      <c r="P22" s="3"/>
    </row>
    <row r="23" spans="1:16" s="2" customFormat="1" ht="15" customHeight="1">
      <c r="A23" s="31">
        <v>9</v>
      </c>
      <c r="B23" s="22" t="s">
        <v>88</v>
      </c>
      <c r="C23" s="22" t="s">
        <v>89</v>
      </c>
      <c r="D23" s="22" t="s">
        <v>90</v>
      </c>
      <c r="E23" s="23" t="s">
        <v>11</v>
      </c>
      <c r="F23" s="22" t="s">
        <v>91</v>
      </c>
      <c r="G23" s="22">
        <v>8</v>
      </c>
      <c r="H23" s="24">
        <f>VLOOKUP(F23,'[1]KOYAS PERFUMARY'!$B$4:$C$131,2,FALSE)</f>
        <v>204</v>
      </c>
      <c r="I23" s="24">
        <f t="shared" si="0"/>
        <v>16</v>
      </c>
      <c r="J23" s="24">
        <f t="shared" si="1"/>
        <v>96</v>
      </c>
      <c r="K23" s="24"/>
      <c r="L23" s="24">
        <f t="shared" si="2"/>
        <v>1744</v>
      </c>
      <c r="M23" s="32" t="s">
        <v>12</v>
      </c>
      <c r="N23" s="27" t="s">
        <v>92</v>
      </c>
      <c r="P23" s="3"/>
    </row>
    <row r="24" spans="1:16" s="2" customFormat="1" ht="15" customHeight="1">
      <c r="A24" s="31"/>
      <c r="B24" s="22" t="s">
        <v>88</v>
      </c>
      <c r="C24" s="22" t="s">
        <v>89</v>
      </c>
      <c r="D24" s="22" t="s">
        <v>90</v>
      </c>
      <c r="E24" s="23" t="s">
        <v>11</v>
      </c>
      <c r="F24" s="22" t="s">
        <v>91</v>
      </c>
      <c r="G24" s="22">
        <v>7</v>
      </c>
      <c r="H24" s="24">
        <f>VLOOKUP(F24,'[1]KOYAS PERFUMARY'!$B$4:$D$126,3,FALSE)</f>
        <v>93</v>
      </c>
      <c r="I24" s="24">
        <f t="shared" si="0"/>
        <v>14</v>
      </c>
      <c r="J24" s="24">
        <f t="shared" si="1"/>
        <v>84</v>
      </c>
      <c r="K24" s="24">
        <v>30</v>
      </c>
      <c r="L24" s="24">
        <f t="shared" si="2"/>
        <v>779</v>
      </c>
      <c r="M24" s="32" t="s">
        <v>3</v>
      </c>
      <c r="N24" s="27" t="s">
        <v>92</v>
      </c>
      <c r="P24" s="3"/>
    </row>
    <row r="25" spans="1:16" s="2" customFormat="1" ht="15" customHeight="1">
      <c r="A25" s="31">
        <v>10</v>
      </c>
      <c r="B25" s="22" t="s">
        <v>88</v>
      </c>
      <c r="C25" s="22" t="s">
        <v>93</v>
      </c>
      <c r="D25" s="22" t="s">
        <v>94</v>
      </c>
      <c r="E25" s="23" t="s">
        <v>11</v>
      </c>
      <c r="F25" s="22" t="s">
        <v>95</v>
      </c>
      <c r="G25" s="22">
        <v>5</v>
      </c>
      <c r="H25" s="24">
        <f>VLOOKUP(F25,'[1]KOYAS PERFUMARY'!$B$4:$C$131,2,FALSE)</f>
        <v>151</v>
      </c>
      <c r="I25" s="24">
        <f t="shared" si="0"/>
        <v>10</v>
      </c>
      <c r="J25" s="24">
        <f t="shared" si="1"/>
        <v>60</v>
      </c>
      <c r="K25" s="24"/>
      <c r="L25" s="24">
        <f t="shared" si="2"/>
        <v>825</v>
      </c>
      <c r="M25" s="32" t="s">
        <v>12</v>
      </c>
      <c r="N25" s="27" t="s">
        <v>96</v>
      </c>
      <c r="P25" s="3"/>
    </row>
    <row r="26" spans="1:16" s="2" customFormat="1" ht="15" customHeight="1">
      <c r="A26" s="31"/>
      <c r="B26" s="22" t="s">
        <v>88</v>
      </c>
      <c r="C26" s="22" t="s">
        <v>93</v>
      </c>
      <c r="D26" s="22" t="s">
        <v>94</v>
      </c>
      <c r="E26" s="23" t="s">
        <v>11</v>
      </c>
      <c r="F26" s="22" t="s">
        <v>95</v>
      </c>
      <c r="G26" s="22">
        <v>5</v>
      </c>
      <c r="H26" s="24">
        <f>VLOOKUP(F26,'[1]KOYAS PERFUMARY'!$B$4:$E$129,4,FALSE)</f>
        <v>82</v>
      </c>
      <c r="I26" s="24">
        <f t="shared" si="0"/>
        <v>10</v>
      </c>
      <c r="J26" s="24">
        <f t="shared" si="1"/>
        <v>60</v>
      </c>
      <c r="K26" s="24">
        <v>30</v>
      </c>
      <c r="L26" s="24">
        <f t="shared" si="2"/>
        <v>510</v>
      </c>
      <c r="M26" s="32" t="s">
        <v>4</v>
      </c>
      <c r="N26" s="27" t="s">
        <v>96</v>
      </c>
      <c r="P26" s="3"/>
    </row>
    <row r="27" spans="1:16" s="2" customFormat="1" ht="15" customHeight="1">
      <c r="A27" s="31">
        <v>11</v>
      </c>
      <c r="B27" s="22" t="s">
        <v>97</v>
      </c>
      <c r="C27" s="22" t="s">
        <v>98</v>
      </c>
      <c r="D27" s="22" t="s">
        <v>99</v>
      </c>
      <c r="E27" s="23" t="s">
        <v>11</v>
      </c>
      <c r="F27" s="22" t="s">
        <v>29</v>
      </c>
      <c r="G27" s="22">
        <v>10</v>
      </c>
      <c r="H27" s="24">
        <v>29</v>
      </c>
      <c r="I27" s="24">
        <f t="shared" si="0"/>
        <v>20</v>
      </c>
      <c r="J27" s="24">
        <f t="shared" si="1"/>
        <v>120</v>
      </c>
      <c r="K27" s="24">
        <v>30</v>
      </c>
      <c r="L27" s="24">
        <f t="shared" si="2"/>
        <v>460</v>
      </c>
      <c r="M27" s="32" t="s">
        <v>3</v>
      </c>
      <c r="N27" s="27" t="s">
        <v>49</v>
      </c>
      <c r="P27" s="3"/>
    </row>
    <row r="28" spans="1:16" s="2" customFormat="1" ht="15" customHeight="1">
      <c r="A28" s="31">
        <v>12</v>
      </c>
      <c r="B28" s="22" t="s">
        <v>97</v>
      </c>
      <c r="C28" s="22" t="s">
        <v>100</v>
      </c>
      <c r="D28" s="22" t="s">
        <v>101</v>
      </c>
      <c r="E28" s="23" t="s">
        <v>11</v>
      </c>
      <c r="F28" s="22" t="s">
        <v>102</v>
      </c>
      <c r="G28" s="22">
        <v>5</v>
      </c>
      <c r="H28" s="24">
        <f>VLOOKUP(F28,'[1]KOYAS PERFUMARY'!$B$4:$C$131,2,FALSE)</f>
        <v>82</v>
      </c>
      <c r="I28" s="24">
        <f t="shared" si="0"/>
        <v>10</v>
      </c>
      <c r="J28" s="24">
        <f t="shared" si="1"/>
        <v>60</v>
      </c>
      <c r="K28" s="24"/>
      <c r="L28" s="24">
        <f t="shared" si="2"/>
        <v>480</v>
      </c>
      <c r="M28" s="32" t="s">
        <v>12</v>
      </c>
      <c r="N28" s="27" t="s">
        <v>103</v>
      </c>
      <c r="P28" s="3"/>
    </row>
    <row r="29" spans="1:16" s="2" customFormat="1" ht="15" customHeight="1">
      <c r="A29" s="31"/>
      <c r="B29" s="22" t="s">
        <v>97</v>
      </c>
      <c r="C29" s="22" t="s">
        <v>100</v>
      </c>
      <c r="D29" s="22" t="s">
        <v>101</v>
      </c>
      <c r="E29" s="23" t="s">
        <v>11</v>
      </c>
      <c r="F29" s="22" t="s">
        <v>102</v>
      </c>
      <c r="G29" s="22">
        <v>12</v>
      </c>
      <c r="H29" s="24">
        <f>VLOOKUP(F29,'[1]KOYAS PERFUMARY'!$B$4:$E$129,4,FALSE)</f>
        <v>58</v>
      </c>
      <c r="I29" s="24">
        <f t="shared" si="0"/>
        <v>24</v>
      </c>
      <c r="J29" s="24">
        <f t="shared" si="1"/>
        <v>144</v>
      </c>
      <c r="K29" s="24">
        <v>30</v>
      </c>
      <c r="L29" s="24">
        <f t="shared" si="2"/>
        <v>894</v>
      </c>
      <c r="M29" s="32" t="s">
        <v>4</v>
      </c>
      <c r="N29" s="27" t="s">
        <v>103</v>
      </c>
      <c r="P29" s="3"/>
    </row>
    <row r="30" spans="1:16" s="2" customFormat="1" ht="15" customHeight="1">
      <c r="A30" s="31">
        <v>13</v>
      </c>
      <c r="B30" s="22" t="s">
        <v>104</v>
      </c>
      <c r="C30" s="22" t="s">
        <v>105</v>
      </c>
      <c r="D30" s="22" t="s">
        <v>106</v>
      </c>
      <c r="E30" s="23" t="s">
        <v>11</v>
      </c>
      <c r="F30" s="22" t="s">
        <v>107</v>
      </c>
      <c r="G30" s="22">
        <v>6</v>
      </c>
      <c r="H30" s="24">
        <f>VLOOKUP(F30,'[1]KOYAS PERFUMARY'!$B$4:$C$131,2,FALSE)</f>
        <v>76</v>
      </c>
      <c r="I30" s="24">
        <f t="shared" si="0"/>
        <v>12</v>
      </c>
      <c r="J30" s="24">
        <f t="shared" si="1"/>
        <v>72</v>
      </c>
      <c r="K30" s="24"/>
      <c r="L30" s="24">
        <f t="shared" si="2"/>
        <v>540</v>
      </c>
      <c r="M30" s="32" t="s">
        <v>12</v>
      </c>
      <c r="N30" s="27" t="s">
        <v>108</v>
      </c>
      <c r="P30" s="3"/>
    </row>
    <row r="31" spans="1:16" s="2" customFormat="1" ht="15" customHeight="1">
      <c r="A31" s="31"/>
      <c r="B31" s="22" t="s">
        <v>104</v>
      </c>
      <c r="C31" s="22" t="s">
        <v>105</v>
      </c>
      <c r="D31" s="22" t="s">
        <v>106</v>
      </c>
      <c r="E31" s="23" t="s">
        <v>11</v>
      </c>
      <c r="F31" s="22" t="s">
        <v>107</v>
      </c>
      <c r="G31" s="22">
        <v>3</v>
      </c>
      <c r="H31" s="24">
        <f>VLOOKUP(F31,'[1]KOYAS PERFUMARY'!$B$4:$E$129,4,FALSE)</f>
        <v>53</v>
      </c>
      <c r="I31" s="24">
        <f t="shared" si="0"/>
        <v>6</v>
      </c>
      <c r="J31" s="24">
        <f t="shared" si="1"/>
        <v>36</v>
      </c>
      <c r="K31" s="24"/>
      <c r="L31" s="24">
        <f t="shared" si="2"/>
        <v>201</v>
      </c>
      <c r="M31" s="32" t="s">
        <v>4</v>
      </c>
      <c r="N31" s="27" t="s">
        <v>108</v>
      </c>
      <c r="P31" s="3"/>
    </row>
    <row r="32" spans="1:16" s="2" customFormat="1" ht="15" customHeight="1">
      <c r="A32" s="31"/>
      <c r="B32" s="22" t="s">
        <v>104</v>
      </c>
      <c r="C32" s="22" t="s">
        <v>105</v>
      </c>
      <c r="D32" s="22" t="s">
        <v>106</v>
      </c>
      <c r="E32" s="23" t="s">
        <v>11</v>
      </c>
      <c r="F32" s="22" t="s">
        <v>107</v>
      </c>
      <c r="G32" s="22">
        <v>3</v>
      </c>
      <c r="H32" s="24">
        <f>VLOOKUP(F32,'[1]KOYAS PERFUMARY'!$B$4:$D$126,3,FALSE)</f>
        <v>41</v>
      </c>
      <c r="I32" s="24">
        <f t="shared" si="0"/>
        <v>6</v>
      </c>
      <c r="J32" s="24">
        <f t="shared" si="1"/>
        <v>36</v>
      </c>
      <c r="K32" s="24">
        <v>30</v>
      </c>
      <c r="L32" s="24">
        <f t="shared" si="2"/>
        <v>195</v>
      </c>
      <c r="M32" s="32" t="s">
        <v>3</v>
      </c>
      <c r="N32" s="27" t="s">
        <v>108</v>
      </c>
      <c r="P32" s="3"/>
    </row>
    <row r="33" spans="1:16" s="2" customFormat="1" ht="15" customHeight="1">
      <c r="A33" s="31">
        <v>14</v>
      </c>
      <c r="B33" s="22" t="s">
        <v>104</v>
      </c>
      <c r="C33" s="22" t="s">
        <v>109</v>
      </c>
      <c r="D33" s="22" t="s">
        <v>110</v>
      </c>
      <c r="E33" s="23" t="s">
        <v>11</v>
      </c>
      <c r="F33" s="22" t="s">
        <v>111</v>
      </c>
      <c r="G33" s="22">
        <v>31</v>
      </c>
      <c r="H33" s="24">
        <f>VLOOKUP(F33,'[1]KOYAS PERFUMARY'!$B$4:$C$131,2,FALSE)</f>
        <v>122</v>
      </c>
      <c r="I33" s="24">
        <f t="shared" si="0"/>
        <v>62</v>
      </c>
      <c r="J33" s="24">
        <f t="shared" si="1"/>
        <v>372</v>
      </c>
      <c r="K33" s="24"/>
      <c r="L33" s="24">
        <f t="shared" si="2"/>
        <v>4216</v>
      </c>
      <c r="M33" s="32" t="s">
        <v>12</v>
      </c>
      <c r="N33" s="27" t="s">
        <v>112</v>
      </c>
      <c r="P33" s="3"/>
    </row>
    <row r="34" spans="1:16" s="2" customFormat="1" ht="15" customHeight="1">
      <c r="A34" s="31"/>
      <c r="B34" s="22" t="s">
        <v>104</v>
      </c>
      <c r="C34" s="22" t="s">
        <v>109</v>
      </c>
      <c r="D34" s="22" t="s">
        <v>110</v>
      </c>
      <c r="E34" s="23" t="s">
        <v>11</v>
      </c>
      <c r="F34" s="22" t="s">
        <v>111</v>
      </c>
      <c r="G34" s="22">
        <v>9</v>
      </c>
      <c r="H34" s="24">
        <f>VLOOKUP(F34,'[1]KOYAS PERFUMARY'!$B$4:$E$129,4,FALSE)</f>
        <v>87</v>
      </c>
      <c r="I34" s="24">
        <f t="shared" si="0"/>
        <v>18</v>
      </c>
      <c r="J34" s="24">
        <f t="shared" si="1"/>
        <v>108</v>
      </c>
      <c r="K34" s="24">
        <v>30</v>
      </c>
      <c r="L34" s="24">
        <f t="shared" si="2"/>
        <v>939</v>
      </c>
      <c r="M34" s="32" t="s">
        <v>4</v>
      </c>
      <c r="N34" s="27" t="s">
        <v>112</v>
      </c>
      <c r="P34" s="3"/>
    </row>
    <row r="35" spans="1:16" s="2" customFormat="1" ht="15" customHeight="1">
      <c r="A35" s="31">
        <v>15</v>
      </c>
      <c r="B35" s="22" t="s">
        <v>104</v>
      </c>
      <c r="C35" s="22" t="s">
        <v>113</v>
      </c>
      <c r="D35" s="22" t="s">
        <v>114</v>
      </c>
      <c r="E35" s="23" t="s">
        <v>11</v>
      </c>
      <c r="F35" s="22" t="s">
        <v>47</v>
      </c>
      <c r="G35" s="22">
        <v>2</v>
      </c>
      <c r="H35" s="24">
        <f>VLOOKUP(F35,'[1]KOYAS PERFUMARY'!$B$4:$C$131,2,FALSE)</f>
        <v>93</v>
      </c>
      <c r="I35" s="24">
        <f t="shared" si="0"/>
        <v>4</v>
      </c>
      <c r="J35" s="24">
        <f t="shared" si="1"/>
        <v>24</v>
      </c>
      <c r="K35" s="24"/>
      <c r="L35" s="24">
        <f t="shared" si="2"/>
        <v>214</v>
      </c>
      <c r="M35" s="32" t="s">
        <v>12</v>
      </c>
      <c r="N35" s="27" t="s">
        <v>51</v>
      </c>
      <c r="P35" s="3"/>
    </row>
    <row r="36" spans="1:16" s="2" customFormat="1" ht="15" customHeight="1">
      <c r="A36" s="31"/>
      <c r="B36" s="22" t="s">
        <v>104</v>
      </c>
      <c r="C36" s="22" t="s">
        <v>113</v>
      </c>
      <c r="D36" s="22" t="s">
        <v>114</v>
      </c>
      <c r="E36" s="23" t="s">
        <v>11</v>
      </c>
      <c r="F36" s="22" t="s">
        <v>47</v>
      </c>
      <c r="G36" s="22">
        <v>6</v>
      </c>
      <c r="H36" s="24">
        <f>VLOOKUP(F36,'[1]KOYAS PERFUMARY'!$B$4:$E$129,4,FALSE)</f>
        <v>58</v>
      </c>
      <c r="I36" s="24">
        <f t="shared" ref="I36:I71" si="3">G36*2</f>
        <v>12</v>
      </c>
      <c r="J36" s="24">
        <f t="shared" ref="J36:J71" si="4">G36*12</f>
        <v>72</v>
      </c>
      <c r="K36" s="24">
        <v>30</v>
      </c>
      <c r="L36" s="24">
        <f t="shared" ref="L36:L67" si="5">G36*H36+I36+J36+K36</f>
        <v>462</v>
      </c>
      <c r="M36" s="32" t="s">
        <v>4</v>
      </c>
      <c r="N36" s="27" t="s">
        <v>51</v>
      </c>
      <c r="P36" s="3"/>
    </row>
    <row r="37" spans="1:16" s="2" customFormat="1" ht="15" customHeight="1">
      <c r="A37" s="31">
        <v>16</v>
      </c>
      <c r="B37" s="22" t="s">
        <v>104</v>
      </c>
      <c r="C37" s="22" t="s">
        <v>115</v>
      </c>
      <c r="D37" s="22" t="s">
        <v>116</v>
      </c>
      <c r="E37" s="23" t="s">
        <v>11</v>
      </c>
      <c r="F37" s="22" t="s">
        <v>37</v>
      </c>
      <c r="G37" s="22">
        <v>3</v>
      </c>
      <c r="H37" s="24">
        <f>VLOOKUP(F37,'[1]KOYAS PERFUMARY'!$B$4:$C$131,2,FALSE)</f>
        <v>111</v>
      </c>
      <c r="I37" s="24">
        <f t="shared" si="3"/>
        <v>6</v>
      </c>
      <c r="J37" s="24">
        <f t="shared" si="4"/>
        <v>36</v>
      </c>
      <c r="K37" s="24"/>
      <c r="L37" s="24">
        <f t="shared" si="5"/>
        <v>375</v>
      </c>
      <c r="M37" s="32" t="s">
        <v>12</v>
      </c>
      <c r="N37" s="27" t="s">
        <v>38</v>
      </c>
      <c r="P37" s="3"/>
    </row>
    <row r="38" spans="1:16" s="2" customFormat="1" ht="15" customHeight="1">
      <c r="A38" s="31"/>
      <c r="B38" s="22" t="s">
        <v>104</v>
      </c>
      <c r="C38" s="22" t="s">
        <v>115</v>
      </c>
      <c r="D38" s="22" t="s">
        <v>116</v>
      </c>
      <c r="E38" s="23" t="s">
        <v>11</v>
      </c>
      <c r="F38" s="22" t="s">
        <v>37</v>
      </c>
      <c r="G38" s="22">
        <v>54</v>
      </c>
      <c r="H38" s="24">
        <f>VLOOKUP(F38,'[1]KOYAS PERFUMARY'!$B$4:$E$129,4,FALSE)</f>
        <v>70</v>
      </c>
      <c r="I38" s="24">
        <f t="shared" si="3"/>
        <v>108</v>
      </c>
      <c r="J38" s="24">
        <f t="shared" si="4"/>
        <v>648</v>
      </c>
      <c r="K38" s="24">
        <v>30</v>
      </c>
      <c r="L38" s="24">
        <f t="shared" si="5"/>
        <v>4566</v>
      </c>
      <c r="M38" s="32" t="s">
        <v>4</v>
      </c>
      <c r="N38" s="27" t="s">
        <v>38</v>
      </c>
      <c r="P38" s="3"/>
    </row>
    <row r="39" spans="1:16" s="2" customFormat="1" ht="15" customHeight="1">
      <c r="A39" s="33">
        <v>17</v>
      </c>
      <c r="B39" s="12" t="s">
        <v>104</v>
      </c>
      <c r="C39" s="12" t="s">
        <v>117</v>
      </c>
      <c r="D39" s="12" t="s">
        <v>118</v>
      </c>
      <c r="E39" s="17" t="s">
        <v>11</v>
      </c>
      <c r="F39" s="19" t="s">
        <v>54</v>
      </c>
      <c r="G39" s="12">
        <v>3</v>
      </c>
      <c r="H39" s="24">
        <f>VLOOKUP(F39,'[1]KOYAS PERFUMARY'!$B$4:$C$131,2,FALSE)</f>
        <v>180</v>
      </c>
      <c r="I39" s="24">
        <f t="shared" si="3"/>
        <v>6</v>
      </c>
      <c r="J39" s="24">
        <f t="shared" si="4"/>
        <v>36</v>
      </c>
      <c r="K39" s="24"/>
      <c r="L39" s="24">
        <f t="shared" si="5"/>
        <v>582</v>
      </c>
      <c r="M39" s="34" t="s">
        <v>12</v>
      </c>
      <c r="N39" s="28" t="s">
        <v>119</v>
      </c>
      <c r="P39" s="3"/>
    </row>
    <row r="40" spans="1:16" s="2" customFormat="1" ht="15" customHeight="1">
      <c r="A40" s="33"/>
      <c r="B40" s="12" t="s">
        <v>104</v>
      </c>
      <c r="C40" s="12" t="s">
        <v>117</v>
      </c>
      <c r="D40" s="12" t="s">
        <v>118</v>
      </c>
      <c r="E40" s="17" t="s">
        <v>11</v>
      </c>
      <c r="F40" s="19" t="s">
        <v>54</v>
      </c>
      <c r="G40" s="12">
        <v>1</v>
      </c>
      <c r="H40" s="24">
        <f>VLOOKUP(F40,'[1]KOYAS PERFUMARY'!$B$4:$E$129,4,FALSE)</f>
        <v>105</v>
      </c>
      <c r="I40" s="24">
        <f t="shared" si="3"/>
        <v>2</v>
      </c>
      <c r="J40" s="24">
        <f t="shared" si="4"/>
        <v>12</v>
      </c>
      <c r="K40" s="24">
        <v>30</v>
      </c>
      <c r="L40" s="24">
        <f t="shared" si="5"/>
        <v>149</v>
      </c>
      <c r="M40" s="34" t="s">
        <v>4</v>
      </c>
      <c r="N40" s="28" t="s">
        <v>119</v>
      </c>
      <c r="P40" s="3"/>
    </row>
    <row r="41" spans="1:16" s="2" customFormat="1" ht="15" customHeight="1">
      <c r="A41" s="31">
        <v>18</v>
      </c>
      <c r="B41" s="22" t="s">
        <v>120</v>
      </c>
      <c r="C41" s="22" t="s">
        <v>121</v>
      </c>
      <c r="D41" s="22" t="s">
        <v>122</v>
      </c>
      <c r="E41" s="23" t="s">
        <v>11</v>
      </c>
      <c r="F41" s="22" t="s">
        <v>44</v>
      </c>
      <c r="G41" s="22">
        <v>5</v>
      </c>
      <c r="H41" s="24">
        <f>VLOOKUP(F41,'[1]KOYAS PERFUMARY'!$B$4:$C$131,2,FALSE)</f>
        <v>216</v>
      </c>
      <c r="I41" s="24">
        <f t="shared" si="3"/>
        <v>10</v>
      </c>
      <c r="J41" s="24">
        <f t="shared" si="4"/>
        <v>60</v>
      </c>
      <c r="K41" s="24"/>
      <c r="L41" s="24">
        <f t="shared" si="5"/>
        <v>1150</v>
      </c>
      <c r="M41" s="32" t="s">
        <v>12</v>
      </c>
      <c r="N41" s="27" t="s">
        <v>45</v>
      </c>
      <c r="P41" s="3"/>
    </row>
    <row r="42" spans="1:16" s="2" customFormat="1" ht="15" customHeight="1">
      <c r="A42" s="31"/>
      <c r="B42" s="22" t="s">
        <v>120</v>
      </c>
      <c r="C42" s="22" t="s">
        <v>121</v>
      </c>
      <c r="D42" s="22" t="s">
        <v>122</v>
      </c>
      <c r="E42" s="23" t="s">
        <v>11</v>
      </c>
      <c r="F42" s="22" t="s">
        <v>44</v>
      </c>
      <c r="G42" s="22">
        <v>22</v>
      </c>
      <c r="H42" s="24">
        <f>VLOOKUP(F42,'[1]KOYAS PERFUMARY'!$B$4:$E$129,4,FALSE)</f>
        <v>111</v>
      </c>
      <c r="I42" s="24">
        <f t="shared" si="3"/>
        <v>44</v>
      </c>
      <c r="J42" s="24">
        <f t="shared" si="4"/>
        <v>264</v>
      </c>
      <c r="K42" s="24">
        <v>30</v>
      </c>
      <c r="L42" s="24">
        <f t="shared" si="5"/>
        <v>2780</v>
      </c>
      <c r="M42" s="32" t="s">
        <v>4</v>
      </c>
      <c r="N42" s="27" t="s">
        <v>45</v>
      </c>
      <c r="P42" s="3"/>
    </row>
    <row r="43" spans="1:16" s="2" customFormat="1" ht="15" customHeight="1">
      <c r="A43" s="31">
        <v>19</v>
      </c>
      <c r="B43" s="22" t="s">
        <v>120</v>
      </c>
      <c r="C43" s="22" t="s">
        <v>123</v>
      </c>
      <c r="D43" s="22" t="s">
        <v>124</v>
      </c>
      <c r="E43" s="23" t="s">
        <v>11</v>
      </c>
      <c r="F43" s="22" t="s">
        <v>42</v>
      </c>
      <c r="G43" s="22">
        <v>7</v>
      </c>
      <c r="H43" s="24">
        <f>VLOOKUP(F43,'[1]KOYAS PERFUMARY'!$B$4:$C$131,2,FALSE)</f>
        <v>111</v>
      </c>
      <c r="I43" s="24">
        <f t="shared" si="3"/>
        <v>14</v>
      </c>
      <c r="J43" s="24">
        <f t="shared" si="4"/>
        <v>84</v>
      </c>
      <c r="K43" s="24"/>
      <c r="L43" s="24">
        <f t="shared" si="5"/>
        <v>875</v>
      </c>
      <c r="M43" s="32" t="s">
        <v>12</v>
      </c>
      <c r="N43" s="27" t="s">
        <v>43</v>
      </c>
      <c r="P43" s="3"/>
    </row>
    <row r="44" spans="1:16" s="2" customFormat="1" ht="15" customHeight="1">
      <c r="A44" s="31"/>
      <c r="B44" s="22" t="s">
        <v>120</v>
      </c>
      <c r="C44" s="22" t="s">
        <v>123</v>
      </c>
      <c r="D44" s="22" t="s">
        <v>124</v>
      </c>
      <c r="E44" s="23" t="s">
        <v>11</v>
      </c>
      <c r="F44" s="22" t="s">
        <v>42</v>
      </c>
      <c r="G44" s="22">
        <v>1</v>
      </c>
      <c r="H44" s="24">
        <f>VLOOKUP(F44,'[1]KOYAS PERFUMARY'!$B$4:$E$129,4,FALSE)</f>
        <v>70</v>
      </c>
      <c r="I44" s="24">
        <f t="shared" si="3"/>
        <v>2</v>
      </c>
      <c r="J44" s="24">
        <f t="shared" si="4"/>
        <v>12</v>
      </c>
      <c r="K44" s="24">
        <v>30</v>
      </c>
      <c r="L44" s="24">
        <f t="shared" si="5"/>
        <v>114</v>
      </c>
      <c r="M44" s="32" t="s">
        <v>4</v>
      </c>
      <c r="N44" s="27" t="s">
        <v>43</v>
      </c>
      <c r="P44" s="3"/>
    </row>
    <row r="45" spans="1:16" s="2" customFormat="1" ht="15" customHeight="1">
      <c r="A45" s="31">
        <v>20</v>
      </c>
      <c r="B45" s="22" t="s">
        <v>125</v>
      </c>
      <c r="C45" s="22" t="s">
        <v>126</v>
      </c>
      <c r="D45" s="22" t="s">
        <v>127</v>
      </c>
      <c r="E45" s="23" t="s">
        <v>11</v>
      </c>
      <c r="F45" s="22" t="s">
        <v>52</v>
      </c>
      <c r="G45" s="22">
        <v>10</v>
      </c>
      <c r="H45" s="24">
        <f>VLOOKUP(F45,'[1]KOYAS PERFUMARY'!$B$4:$D$126,3,FALSE)</f>
        <v>58</v>
      </c>
      <c r="I45" s="24">
        <f t="shared" si="3"/>
        <v>20</v>
      </c>
      <c r="J45" s="24">
        <f t="shared" si="4"/>
        <v>120</v>
      </c>
      <c r="K45" s="24">
        <v>30</v>
      </c>
      <c r="L45" s="24">
        <f t="shared" si="5"/>
        <v>750</v>
      </c>
      <c r="M45" s="32" t="s">
        <v>3</v>
      </c>
      <c r="N45" s="27" t="s">
        <v>53</v>
      </c>
      <c r="P45" s="3"/>
    </row>
    <row r="46" spans="1:16" s="2" customFormat="1" ht="15" customHeight="1">
      <c r="A46" s="31">
        <v>21</v>
      </c>
      <c r="B46" s="22" t="s">
        <v>128</v>
      </c>
      <c r="C46" s="22" t="s">
        <v>129</v>
      </c>
      <c r="D46" s="22" t="s">
        <v>130</v>
      </c>
      <c r="E46" s="23" t="s">
        <v>11</v>
      </c>
      <c r="F46" s="22" t="s">
        <v>41</v>
      </c>
      <c r="G46" s="22">
        <v>10</v>
      </c>
      <c r="H46" s="24">
        <f>VLOOKUP(F46,'[1]KOYAS PERFUMARY'!$B$4:$C$131,2,FALSE)</f>
        <v>111</v>
      </c>
      <c r="I46" s="24">
        <f t="shared" si="3"/>
        <v>20</v>
      </c>
      <c r="J46" s="24">
        <f t="shared" si="4"/>
        <v>120</v>
      </c>
      <c r="K46" s="24"/>
      <c r="L46" s="24">
        <f t="shared" si="5"/>
        <v>1250</v>
      </c>
      <c r="M46" s="32" t="s">
        <v>12</v>
      </c>
      <c r="N46" s="27" t="s">
        <v>57</v>
      </c>
      <c r="P46" s="3"/>
    </row>
    <row r="47" spans="1:16" s="2" customFormat="1" ht="15" customHeight="1">
      <c r="A47" s="31"/>
      <c r="B47" s="22" t="s">
        <v>128</v>
      </c>
      <c r="C47" s="22" t="s">
        <v>129</v>
      </c>
      <c r="D47" s="22" t="s">
        <v>130</v>
      </c>
      <c r="E47" s="23" t="s">
        <v>11</v>
      </c>
      <c r="F47" s="22" t="s">
        <v>41</v>
      </c>
      <c r="G47" s="22">
        <v>8</v>
      </c>
      <c r="H47" s="24">
        <f>VLOOKUP(F47,'[1]KOYAS PERFUMARY'!$B$4:$E$129,4,FALSE)</f>
        <v>64</v>
      </c>
      <c r="I47" s="24">
        <f t="shared" si="3"/>
        <v>16</v>
      </c>
      <c r="J47" s="24">
        <f t="shared" si="4"/>
        <v>96</v>
      </c>
      <c r="K47" s="24">
        <v>30</v>
      </c>
      <c r="L47" s="24">
        <f t="shared" si="5"/>
        <v>654</v>
      </c>
      <c r="M47" s="32" t="s">
        <v>4</v>
      </c>
      <c r="N47" s="27" t="s">
        <v>57</v>
      </c>
      <c r="P47" s="3"/>
    </row>
    <row r="48" spans="1:16" s="2" customFormat="1" ht="15" customHeight="1">
      <c r="A48" s="31">
        <v>22</v>
      </c>
      <c r="B48" s="22" t="s">
        <v>128</v>
      </c>
      <c r="C48" s="22" t="s">
        <v>131</v>
      </c>
      <c r="D48" s="22" t="s">
        <v>132</v>
      </c>
      <c r="E48" s="23" t="s">
        <v>11</v>
      </c>
      <c r="F48" s="22" t="s">
        <v>33</v>
      </c>
      <c r="G48" s="22">
        <v>2</v>
      </c>
      <c r="H48" s="24">
        <f>VLOOKUP(F48,'[1]KOYAS PERFUMARY'!$B$4:$C$131,2,FALSE)</f>
        <v>146</v>
      </c>
      <c r="I48" s="24">
        <f t="shared" si="3"/>
        <v>4</v>
      </c>
      <c r="J48" s="24">
        <f t="shared" si="4"/>
        <v>24</v>
      </c>
      <c r="K48" s="24"/>
      <c r="L48" s="24">
        <f t="shared" si="5"/>
        <v>320</v>
      </c>
      <c r="M48" s="32" t="s">
        <v>12</v>
      </c>
      <c r="N48" s="27" t="s">
        <v>34</v>
      </c>
      <c r="P48" s="3"/>
    </row>
    <row r="49" spans="1:16" s="2" customFormat="1" ht="15" customHeight="1">
      <c r="A49" s="31"/>
      <c r="B49" s="22" t="s">
        <v>128</v>
      </c>
      <c r="C49" s="22" t="s">
        <v>131</v>
      </c>
      <c r="D49" s="22" t="s">
        <v>132</v>
      </c>
      <c r="E49" s="23" t="s">
        <v>11</v>
      </c>
      <c r="F49" s="22" t="s">
        <v>33</v>
      </c>
      <c r="G49" s="22">
        <v>2</v>
      </c>
      <c r="H49" s="24">
        <f>VLOOKUP(F49,'[1]KOYAS PERFUMARY'!$B$4:$E$129,4,FALSE)</f>
        <v>87</v>
      </c>
      <c r="I49" s="24">
        <f t="shared" si="3"/>
        <v>4</v>
      </c>
      <c r="J49" s="24">
        <f t="shared" si="4"/>
        <v>24</v>
      </c>
      <c r="K49" s="24">
        <v>30</v>
      </c>
      <c r="L49" s="24">
        <f t="shared" si="5"/>
        <v>232</v>
      </c>
      <c r="M49" s="32" t="s">
        <v>4</v>
      </c>
      <c r="N49" s="27" t="s">
        <v>34</v>
      </c>
      <c r="P49" s="3"/>
    </row>
    <row r="50" spans="1:16" s="2" customFormat="1" ht="15" customHeight="1">
      <c r="A50" s="31">
        <v>23</v>
      </c>
      <c r="B50" s="22" t="s">
        <v>133</v>
      </c>
      <c r="C50" s="22" t="s">
        <v>134</v>
      </c>
      <c r="D50" s="22" t="s">
        <v>135</v>
      </c>
      <c r="E50" s="23" t="s">
        <v>11</v>
      </c>
      <c r="F50" s="22" t="s">
        <v>29</v>
      </c>
      <c r="G50" s="22">
        <v>3</v>
      </c>
      <c r="H50" s="24">
        <v>53</v>
      </c>
      <c r="I50" s="24">
        <f t="shared" si="3"/>
        <v>6</v>
      </c>
      <c r="J50" s="24">
        <f t="shared" si="4"/>
        <v>36</v>
      </c>
      <c r="K50" s="24"/>
      <c r="L50" s="24">
        <f t="shared" si="5"/>
        <v>201</v>
      </c>
      <c r="M50" s="32" t="s">
        <v>12</v>
      </c>
      <c r="N50" s="27" t="s">
        <v>30</v>
      </c>
      <c r="P50" s="3"/>
    </row>
    <row r="51" spans="1:16" s="2" customFormat="1" ht="15" customHeight="1">
      <c r="A51" s="31"/>
      <c r="B51" s="22" t="s">
        <v>133</v>
      </c>
      <c r="C51" s="22" t="s">
        <v>134</v>
      </c>
      <c r="D51" s="22" t="s">
        <v>135</v>
      </c>
      <c r="E51" s="23" t="s">
        <v>11</v>
      </c>
      <c r="F51" s="22" t="s">
        <v>29</v>
      </c>
      <c r="G51" s="22">
        <v>12</v>
      </c>
      <c r="H51" s="24">
        <v>41</v>
      </c>
      <c r="I51" s="24">
        <f t="shared" si="3"/>
        <v>24</v>
      </c>
      <c r="J51" s="24">
        <f t="shared" si="4"/>
        <v>144</v>
      </c>
      <c r="K51" s="24">
        <v>30</v>
      </c>
      <c r="L51" s="24">
        <f t="shared" si="5"/>
        <v>690</v>
      </c>
      <c r="M51" s="32" t="s">
        <v>4</v>
      </c>
      <c r="N51" s="27" t="s">
        <v>30</v>
      </c>
      <c r="P51" s="3"/>
    </row>
    <row r="52" spans="1:16" s="2" customFormat="1" ht="15" customHeight="1">
      <c r="A52" s="31">
        <v>24</v>
      </c>
      <c r="B52" s="22" t="s">
        <v>133</v>
      </c>
      <c r="C52" s="22" t="s">
        <v>136</v>
      </c>
      <c r="D52" s="22" t="s">
        <v>137</v>
      </c>
      <c r="E52" s="23" t="s">
        <v>11</v>
      </c>
      <c r="F52" s="23" t="s">
        <v>138</v>
      </c>
      <c r="G52" s="22">
        <v>27</v>
      </c>
      <c r="H52" s="24">
        <f>VLOOKUP(F52,'[1]KOYAS PERFUMARY'!$B$4:$C$131,2,FALSE)</f>
        <v>204</v>
      </c>
      <c r="I52" s="24">
        <f t="shared" si="3"/>
        <v>54</v>
      </c>
      <c r="J52" s="24">
        <f t="shared" si="4"/>
        <v>324</v>
      </c>
      <c r="K52" s="24"/>
      <c r="L52" s="24">
        <f t="shared" si="5"/>
        <v>5886</v>
      </c>
      <c r="M52" s="32" t="s">
        <v>12</v>
      </c>
      <c r="N52" s="27" t="s">
        <v>139</v>
      </c>
      <c r="P52" s="3"/>
    </row>
    <row r="53" spans="1:16" s="2" customFormat="1" ht="15" customHeight="1">
      <c r="A53" s="31"/>
      <c r="B53" s="22" t="s">
        <v>133</v>
      </c>
      <c r="C53" s="22" t="s">
        <v>136</v>
      </c>
      <c r="D53" s="22" t="s">
        <v>137</v>
      </c>
      <c r="E53" s="23" t="s">
        <v>11</v>
      </c>
      <c r="F53" s="23" t="s">
        <v>138</v>
      </c>
      <c r="G53" s="22">
        <v>26</v>
      </c>
      <c r="H53" s="24">
        <f>VLOOKUP(F53,'[1]KOYAS PERFUMARY'!$B$4:$E$129,4,FALSE)</f>
        <v>111</v>
      </c>
      <c r="I53" s="24">
        <f t="shared" si="3"/>
        <v>52</v>
      </c>
      <c r="J53" s="24">
        <f t="shared" si="4"/>
        <v>312</v>
      </c>
      <c r="K53" s="24"/>
      <c r="L53" s="24">
        <f t="shared" si="5"/>
        <v>3250</v>
      </c>
      <c r="M53" s="32" t="s">
        <v>4</v>
      </c>
      <c r="N53" s="27" t="s">
        <v>139</v>
      </c>
      <c r="P53" s="3"/>
    </row>
    <row r="54" spans="1:16" s="2" customFormat="1" ht="15" customHeight="1">
      <c r="A54" s="31"/>
      <c r="B54" s="22" t="s">
        <v>133</v>
      </c>
      <c r="C54" s="22" t="s">
        <v>136</v>
      </c>
      <c r="D54" s="22" t="s">
        <v>137</v>
      </c>
      <c r="E54" s="23" t="s">
        <v>11</v>
      </c>
      <c r="F54" s="23" t="s">
        <v>138</v>
      </c>
      <c r="G54" s="22">
        <v>1</v>
      </c>
      <c r="H54" s="24">
        <f>VLOOKUP(F54,'[1]KOYAS PERFUMARY'!$B$4:$D$126,3,FALSE)</f>
        <v>93</v>
      </c>
      <c r="I54" s="24">
        <f t="shared" si="3"/>
        <v>2</v>
      </c>
      <c r="J54" s="24">
        <f t="shared" si="4"/>
        <v>12</v>
      </c>
      <c r="K54" s="24">
        <v>30</v>
      </c>
      <c r="L54" s="24">
        <f t="shared" si="5"/>
        <v>137</v>
      </c>
      <c r="M54" s="32" t="s">
        <v>3</v>
      </c>
      <c r="N54" s="27" t="s">
        <v>139</v>
      </c>
      <c r="P54" s="3"/>
    </row>
    <row r="55" spans="1:16" s="2" customFormat="1" ht="15" customHeight="1">
      <c r="A55" s="33">
        <v>25</v>
      </c>
      <c r="B55" s="22" t="s">
        <v>133</v>
      </c>
      <c r="C55" s="22" t="s">
        <v>140</v>
      </c>
      <c r="D55" s="22" t="s">
        <v>141</v>
      </c>
      <c r="E55" s="23" t="s">
        <v>11</v>
      </c>
      <c r="F55" s="22" t="s">
        <v>31</v>
      </c>
      <c r="G55" s="22">
        <v>22</v>
      </c>
      <c r="H55" s="24">
        <f>VLOOKUP(F55,'[1]KOYAS PERFUMARY'!$B$4:$D$126,3,FALSE)</f>
        <v>58</v>
      </c>
      <c r="I55" s="24">
        <f t="shared" si="3"/>
        <v>44</v>
      </c>
      <c r="J55" s="24">
        <f t="shared" si="4"/>
        <v>264</v>
      </c>
      <c r="K55" s="24">
        <v>30</v>
      </c>
      <c r="L55" s="24">
        <f t="shared" si="5"/>
        <v>1614</v>
      </c>
      <c r="M55" s="32" t="s">
        <v>3</v>
      </c>
      <c r="N55" s="27" t="s">
        <v>56</v>
      </c>
      <c r="P55" s="3"/>
    </row>
    <row r="56" spans="1:16" s="2" customFormat="1" ht="15" customHeight="1">
      <c r="A56" s="31">
        <v>26</v>
      </c>
      <c r="B56" s="22" t="s">
        <v>142</v>
      </c>
      <c r="C56" s="22" t="s">
        <v>143</v>
      </c>
      <c r="D56" s="22" t="s">
        <v>144</v>
      </c>
      <c r="E56" s="23" t="s">
        <v>11</v>
      </c>
      <c r="F56" s="22" t="s">
        <v>35</v>
      </c>
      <c r="G56" s="22">
        <v>7</v>
      </c>
      <c r="H56" s="24">
        <f>VLOOKUP(F56,'[1]KOYAS PERFUMARY'!$B$4:$C$131,2,FALSE)</f>
        <v>210</v>
      </c>
      <c r="I56" s="24">
        <f t="shared" si="3"/>
        <v>14</v>
      </c>
      <c r="J56" s="24">
        <f t="shared" si="4"/>
        <v>84</v>
      </c>
      <c r="K56" s="24"/>
      <c r="L56" s="24">
        <f t="shared" si="5"/>
        <v>1568</v>
      </c>
      <c r="M56" s="32" t="s">
        <v>12</v>
      </c>
      <c r="N56" s="27" t="s">
        <v>36</v>
      </c>
      <c r="P56" s="3"/>
    </row>
    <row r="57" spans="1:16" s="2" customFormat="1" ht="15" customHeight="1">
      <c r="A57" s="31"/>
      <c r="B57" s="22" t="s">
        <v>142</v>
      </c>
      <c r="C57" s="22" t="s">
        <v>143</v>
      </c>
      <c r="D57" s="22" t="s">
        <v>144</v>
      </c>
      <c r="E57" s="23" t="s">
        <v>11</v>
      </c>
      <c r="F57" s="22" t="s">
        <v>35</v>
      </c>
      <c r="G57" s="22">
        <v>5</v>
      </c>
      <c r="H57" s="24">
        <f>VLOOKUP(F57,'[1]KOYAS PERFUMARY'!$B$4:$E$129,4,FALSE)</f>
        <v>111</v>
      </c>
      <c r="I57" s="24">
        <f t="shared" si="3"/>
        <v>10</v>
      </c>
      <c r="J57" s="24">
        <f t="shared" si="4"/>
        <v>60</v>
      </c>
      <c r="K57" s="24">
        <v>30</v>
      </c>
      <c r="L57" s="24">
        <f t="shared" si="5"/>
        <v>655</v>
      </c>
      <c r="M57" s="32" t="s">
        <v>4</v>
      </c>
      <c r="N57" s="27" t="s">
        <v>36</v>
      </c>
      <c r="P57" s="3"/>
    </row>
    <row r="58" spans="1:16" s="2" customFormat="1" ht="15" customHeight="1">
      <c r="A58" s="31">
        <v>27</v>
      </c>
      <c r="B58" s="22" t="s">
        <v>145</v>
      </c>
      <c r="C58" s="22" t="s">
        <v>146</v>
      </c>
      <c r="D58" s="22" t="s">
        <v>147</v>
      </c>
      <c r="E58" s="23" t="s">
        <v>11</v>
      </c>
      <c r="F58" s="22" t="s">
        <v>28</v>
      </c>
      <c r="G58" s="22">
        <v>21</v>
      </c>
      <c r="H58" s="24">
        <f>VLOOKUP(F58,'[1]KOYAS PERFUMARY'!$B$4:$E$129,4,FALSE)</f>
        <v>53</v>
      </c>
      <c r="I58" s="24">
        <f t="shared" si="3"/>
        <v>42</v>
      </c>
      <c r="J58" s="24">
        <f t="shared" si="4"/>
        <v>252</v>
      </c>
      <c r="K58" s="24"/>
      <c r="L58" s="24">
        <f t="shared" si="5"/>
        <v>1407</v>
      </c>
      <c r="M58" s="32" t="s">
        <v>4</v>
      </c>
      <c r="N58" s="27" t="s">
        <v>50</v>
      </c>
      <c r="P58" s="3"/>
    </row>
    <row r="59" spans="1:16" s="2" customFormat="1" ht="15" customHeight="1">
      <c r="A59" s="31"/>
      <c r="B59" s="22" t="s">
        <v>145</v>
      </c>
      <c r="C59" s="22" t="s">
        <v>146</v>
      </c>
      <c r="D59" s="22" t="s">
        <v>147</v>
      </c>
      <c r="E59" s="23" t="s">
        <v>11</v>
      </c>
      <c r="F59" s="22" t="s">
        <v>28</v>
      </c>
      <c r="G59" s="22">
        <v>6</v>
      </c>
      <c r="H59" s="24">
        <f>VLOOKUP(F59,'[1]KOYAS PERFUMARY'!$B$4:$D$126,3,FALSE)</f>
        <v>41</v>
      </c>
      <c r="I59" s="24">
        <f t="shared" si="3"/>
        <v>12</v>
      </c>
      <c r="J59" s="24">
        <f t="shared" si="4"/>
        <v>72</v>
      </c>
      <c r="K59" s="24">
        <v>30</v>
      </c>
      <c r="L59" s="24">
        <f t="shared" si="5"/>
        <v>360</v>
      </c>
      <c r="M59" s="32" t="s">
        <v>3</v>
      </c>
      <c r="N59" s="27" t="s">
        <v>50</v>
      </c>
      <c r="P59" s="3"/>
    </row>
    <row r="60" spans="1:16" s="2" customFormat="1" ht="15" customHeight="1">
      <c r="A60" s="31">
        <v>28</v>
      </c>
      <c r="B60" s="22" t="s">
        <v>145</v>
      </c>
      <c r="C60" s="22" t="s">
        <v>148</v>
      </c>
      <c r="D60" s="22" t="s">
        <v>149</v>
      </c>
      <c r="E60" s="23" t="s">
        <v>11</v>
      </c>
      <c r="F60" s="22" t="s">
        <v>46</v>
      </c>
      <c r="G60" s="22">
        <v>7</v>
      </c>
      <c r="H60" s="24">
        <f>VLOOKUP(F60,'[1]KOYAS PERFUMARY'!$B$4:$C$131,2,FALSE)</f>
        <v>151</v>
      </c>
      <c r="I60" s="24">
        <f t="shared" si="3"/>
        <v>14</v>
      </c>
      <c r="J60" s="24">
        <f t="shared" si="4"/>
        <v>84</v>
      </c>
      <c r="K60" s="24"/>
      <c r="L60" s="24">
        <f t="shared" si="5"/>
        <v>1155</v>
      </c>
      <c r="M60" s="32" t="s">
        <v>12</v>
      </c>
      <c r="N60" s="27" t="s">
        <v>55</v>
      </c>
      <c r="P60" s="3"/>
    </row>
    <row r="61" spans="1:16" s="2" customFormat="1" ht="15" customHeight="1">
      <c r="A61" s="31"/>
      <c r="B61" s="22" t="s">
        <v>145</v>
      </c>
      <c r="C61" s="22" t="s">
        <v>148</v>
      </c>
      <c r="D61" s="22" t="s">
        <v>149</v>
      </c>
      <c r="E61" s="23" t="s">
        <v>11</v>
      </c>
      <c r="F61" s="22" t="s">
        <v>46</v>
      </c>
      <c r="G61" s="22">
        <v>4</v>
      </c>
      <c r="H61" s="24">
        <f>VLOOKUP(F61,'[1]KOYAS PERFUMARY'!$B$4:$E$129,4,FALSE)</f>
        <v>82</v>
      </c>
      <c r="I61" s="24">
        <f t="shared" si="3"/>
        <v>8</v>
      </c>
      <c r="J61" s="24">
        <f t="shared" si="4"/>
        <v>48</v>
      </c>
      <c r="K61" s="24">
        <v>30</v>
      </c>
      <c r="L61" s="24">
        <f t="shared" si="5"/>
        <v>414</v>
      </c>
      <c r="M61" s="32" t="s">
        <v>4</v>
      </c>
      <c r="N61" s="27" t="s">
        <v>55</v>
      </c>
      <c r="P61" s="3"/>
    </row>
    <row r="62" spans="1:16" s="2" customFormat="1" ht="15" customHeight="1">
      <c r="A62" s="33">
        <v>29</v>
      </c>
      <c r="B62" s="12" t="s">
        <v>145</v>
      </c>
      <c r="C62" s="12" t="s">
        <v>150</v>
      </c>
      <c r="D62" s="12" t="s">
        <v>151</v>
      </c>
      <c r="E62" s="17" t="s">
        <v>11</v>
      </c>
      <c r="F62" s="18" t="s">
        <v>152</v>
      </c>
      <c r="G62" s="12">
        <v>4</v>
      </c>
      <c r="H62" s="24">
        <v>53</v>
      </c>
      <c r="I62" s="24">
        <f t="shared" si="3"/>
        <v>8</v>
      </c>
      <c r="J62" s="24">
        <f t="shared" si="4"/>
        <v>48</v>
      </c>
      <c r="K62" s="24"/>
      <c r="L62" s="24">
        <f t="shared" si="5"/>
        <v>268</v>
      </c>
      <c r="M62" s="34" t="s">
        <v>12</v>
      </c>
      <c r="N62" s="28" t="s">
        <v>32</v>
      </c>
      <c r="P62" s="3"/>
    </row>
    <row r="63" spans="1:16" s="2" customFormat="1" ht="15" customHeight="1">
      <c r="A63" s="33"/>
      <c r="B63" s="12" t="s">
        <v>145</v>
      </c>
      <c r="C63" s="12" t="s">
        <v>150</v>
      </c>
      <c r="D63" s="12" t="s">
        <v>151</v>
      </c>
      <c r="E63" s="17" t="s">
        <v>11</v>
      </c>
      <c r="F63" s="18" t="s">
        <v>152</v>
      </c>
      <c r="G63" s="12">
        <v>1</v>
      </c>
      <c r="H63" s="13">
        <v>41</v>
      </c>
      <c r="I63" s="13">
        <f t="shared" si="3"/>
        <v>2</v>
      </c>
      <c r="J63" s="13">
        <f t="shared" si="4"/>
        <v>12</v>
      </c>
      <c r="K63" s="13">
        <v>30</v>
      </c>
      <c r="L63" s="24">
        <f t="shared" si="5"/>
        <v>85</v>
      </c>
      <c r="M63" s="34" t="s">
        <v>4</v>
      </c>
      <c r="N63" s="28" t="s">
        <v>32</v>
      </c>
      <c r="P63" s="3"/>
    </row>
    <row r="64" spans="1:16" s="2" customFormat="1" ht="15" customHeight="1">
      <c r="A64" s="31">
        <v>30</v>
      </c>
      <c r="B64" s="22" t="s">
        <v>145</v>
      </c>
      <c r="C64" s="22" t="s">
        <v>153</v>
      </c>
      <c r="D64" s="22" t="s">
        <v>154</v>
      </c>
      <c r="E64" s="23" t="s">
        <v>11</v>
      </c>
      <c r="F64" s="22" t="s">
        <v>155</v>
      </c>
      <c r="G64" s="22">
        <v>3</v>
      </c>
      <c r="H64" s="24">
        <f>VLOOKUP(F64,'[1]KOYAS PERFUMARY'!$B$4:$C$131,2,FALSE)</f>
        <v>76</v>
      </c>
      <c r="I64" s="24">
        <f t="shared" si="3"/>
        <v>6</v>
      </c>
      <c r="J64" s="24">
        <f t="shared" si="4"/>
        <v>36</v>
      </c>
      <c r="K64" s="24"/>
      <c r="L64" s="24">
        <f t="shared" si="5"/>
        <v>270</v>
      </c>
      <c r="M64" s="32" t="s">
        <v>12</v>
      </c>
      <c r="N64" s="27" t="s">
        <v>156</v>
      </c>
      <c r="P64" s="3"/>
    </row>
    <row r="65" spans="1:16" s="2" customFormat="1" ht="15" customHeight="1">
      <c r="A65" s="31"/>
      <c r="B65" s="22" t="s">
        <v>145</v>
      </c>
      <c r="C65" s="22" t="s">
        <v>153</v>
      </c>
      <c r="D65" s="22" t="s">
        <v>154</v>
      </c>
      <c r="E65" s="23" t="s">
        <v>11</v>
      </c>
      <c r="F65" s="23" t="s">
        <v>155</v>
      </c>
      <c r="G65" s="22">
        <v>23</v>
      </c>
      <c r="H65" s="24">
        <f>VLOOKUP(F65,'[1]KOYAS PERFUMARY'!$B$4:$E$129,4,FALSE)</f>
        <v>53</v>
      </c>
      <c r="I65" s="24">
        <f t="shared" si="3"/>
        <v>46</v>
      </c>
      <c r="J65" s="24">
        <f t="shared" si="4"/>
        <v>276</v>
      </c>
      <c r="K65" s="24"/>
      <c r="L65" s="24">
        <f t="shared" si="5"/>
        <v>1541</v>
      </c>
      <c r="M65" s="32" t="s">
        <v>4</v>
      </c>
      <c r="N65" s="27" t="s">
        <v>156</v>
      </c>
      <c r="P65" s="3"/>
    </row>
    <row r="66" spans="1:16" s="2" customFormat="1" ht="15" customHeight="1">
      <c r="A66" s="31"/>
      <c r="B66" s="22" t="s">
        <v>145</v>
      </c>
      <c r="C66" s="22" t="s">
        <v>153</v>
      </c>
      <c r="D66" s="22" t="s">
        <v>154</v>
      </c>
      <c r="E66" s="23" t="s">
        <v>11</v>
      </c>
      <c r="F66" s="22" t="s">
        <v>155</v>
      </c>
      <c r="G66" s="22">
        <v>3</v>
      </c>
      <c r="H66" s="24">
        <f>VLOOKUP(F66,'[1]KOYAS PERFUMARY'!$B$4:$D$126,3,FALSE)</f>
        <v>41</v>
      </c>
      <c r="I66" s="24">
        <f t="shared" si="3"/>
        <v>6</v>
      </c>
      <c r="J66" s="24">
        <f t="shared" si="4"/>
        <v>36</v>
      </c>
      <c r="K66" s="24">
        <v>30</v>
      </c>
      <c r="L66" s="24">
        <f t="shared" si="5"/>
        <v>195</v>
      </c>
      <c r="M66" s="32" t="s">
        <v>3</v>
      </c>
      <c r="N66" s="27" t="s">
        <v>156</v>
      </c>
      <c r="P66" s="3"/>
    </row>
    <row r="67" spans="1:16" s="2" customFormat="1" ht="15" customHeight="1">
      <c r="A67" s="31">
        <v>31</v>
      </c>
      <c r="B67" s="22" t="s">
        <v>145</v>
      </c>
      <c r="C67" s="22" t="s">
        <v>157</v>
      </c>
      <c r="D67" s="22" t="s">
        <v>158</v>
      </c>
      <c r="E67" s="23" t="s">
        <v>11</v>
      </c>
      <c r="F67" s="22" t="s">
        <v>159</v>
      </c>
      <c r="G67" s="22">
        <v>1</v>
      </c>
      <c r="H67" s="24">
        <f>VLOOKUP(F67,'[1]KOYAS PERFUMARY'!$B$4:$C$131,2,FALSE)</f>
        <v>228</v>
      </c>
      <c r="I67" s="24">
        <f t="shared" si="3"/>
        <v>2</v>
      </c>
      <c r="J67" s="24">
        <f t="shared" si="4"/>
        <v>12</v>
      </c>
      <c r="K67" s="24"/>
      <c r="L67" s="24">
        <f t="shared" si="5"/>
        <v>242</v>
      </c>
      <c r="M67" s="32" t="s">
        <v>12</v>
      </c>
      <c r="N67" s="27" t="s">
        <v>160</v>
      </c>
      <c r="P67" s="3"/>
    </row>
    <row r="68" spans="1:16" s="2" customFormat="1" ht="15" customHeight="1">
      <c r="A68" s="31"/>
      <c r="B68" s="22" t="s">
        <v>145</v>
      </c>
      <c r="C68" s="22" t="s">
        <v>157</v>
      </c>
      <c r="D68" s="22" t="s">
        <v>158</v>
      </c>
      <c r="E68" s="23" t="s">
        <v>11</v>
      </c>
      <c r="F68" s="22" t="s">
        <v>159</v>
      </c>
      <c r="G68" s="22">
        <v>21</v>
      </c>
      <c r="H68" s="24">
        <f>VLOOKUP(F68,'[1]KOYAS PERFUMARY'!$B$4:$E$129,4,FALSE)</f>
        <v>122</v>
      </c>
      <c r="I68" s="24">
        <f t="shared" si="3"/>
        <v>42</v>
      </c>
      <c r="J68" s="24">
        <f t="shared" si="4"/>
        <v>252</v>
      </c>
      <c r="K68" s="24">
        <v>30</v>
      </c>
      <c r="L68" s="24">
        <f t="shared" ref="L68:L71" si="6">G68*H68+I68+J68+K68</f>
        <v>2886</v>
      </c>
      <c r="M68" s="32" t="s">
        <v>4</v>
      </c>
      <c r="N68" s="27" t="s">
        <v>160</v>
      </c>
      <c r="P68" s="3"/>
    </row>
    <row r="69" spans="1:16" s="2" customFormat="1" ht="15" customHeight="1">
      <c r="A69" s="31">
        <v>32</v>
      </c>
      <c r="B69" s="22" t="s">
        <v>145</v>
      </c>
      <c r="C69" s="22" t="s">
        <v>161</v>
      </c>
      <c r="D69" s="22" t="s">
        <v>162</v>
      </c>
      <c r="E69" s="23" t="s">
        <v>11</v>
      </c>
      <c r="F69" s="22" t="s">
        <v>163</v>
      </c>
      <c r="G69" s="22">
        <v>9</v>
      </c>
      <c r="H69" s="24">
        <f>VLOOKUP(F69,'[1]KOYAS PERFUMARY'!$B$4:$C$131,2,FALSE)</f>
        <v>53</v>
      </c>
      <c r="I69" s="24">
        <f t="shared" si="3"/>
        <v>18</v>
      </c>
      <c r="J69" s="24">
        <f t="shared" si="4"/>
        <v>108</v>
      </c>
      <c r="K69" s="24"/>
      <c r="L69" s="24">
        <f t="shared" si="6"/>
        <v>603</v>
      </c>
      <c r="M69" s="32" t="s">
        <v>12</v>
      </c>
      <c r="N69" s="27" t="s">
        <v>164</v>
      </c>
      <c r="P69" s="3"/>
    </row>
    <row r="70" spans="1:16" s="2" customFormat="1" ht="15" customHeight="1">
      <c r="A70" s="31"/>
      <c r="B70" s="22" t="s">
        <v>145</v>
      </c>
      <c r="C70" s="22" t="s">
        <v>161</v>
      </c>
      <c r="D70" s="22" t="s">
        <v>162</v>
      </c>
      <c r="E70" s="23" t="s">
        <v>11</v>
      </c>
      <c r="F70" s="22" t="s">
        <v>163</v>
      </c>
      <c r="G70" s="22">
        <v>26</v>
      </c>
      <c r="H70" s="24">
        <f>VLOOKUP(F70,'[1]KOYAS PERFUMARY'!$B$4:$E$129,4,FALSE)</f>
        <v>41</v>
      </c>
      <c r="I70" s="24">
        <f t="shared" si="3"/>
        <v>52</v>
      </c>
      <c r="J70" s="24">
        <f t="shared" si="4"/>
        <v>312</v>
      </c>
      <c r="K70" s="24"/>
      <c r="L70" s="24">
        <f t="shared" si="6"/>
        <v>1430</v>
      </c>
      <c r="M70" s="32" t="s">
        <v>4</v>
      </c>
      <c r="N70" s="27" t="s">
        <v>164</v>
      </c>
      <c r="P70" s="3"/>
    </row>
    <row r="71" spans="1:16" s="2" customFormat="1" ht="15" customHeight="1">
      <c r="A71" s="31"/>
      <c r="B71" s="22" t="s">
        <v>145</v>
      </c>
      <c r="C71" s="22" t="s">
        <v>161</v>
      </c>
      <c r="D71" s="22" t="s">
        <v>162</v>
      </c>
      <c r="E71" s="23" t="s">
        <v>11</v>
      </c>
      <c r="F71" s="22" t="s">
        <v>163</v>
      </c>
      <c r="G71" s="22">
        <v>22</v>
      </c>
      <c r="H71" s="24">
        <f>VLOOKUP(F71,'[1]KOYAS PERFUMARY'!$B$4:$D$126,3,FALSE)</f>
        <v>29</v>
      </c>
      <c r="I71" s="24">
        <f t="shared" si="3"/>
        <v>44</v>
      </c>
      <c r="J71" s="24">
        <f t="shared" si="4"/>
        <v>264</v>
      </c>
      <c r="K71" s="24">
        <v>30</v>
      </c>
      <c r="L71" s="24">
        <f t="shared" si="6"/>
        <v>976</v>
      </c>
      <c r="M71" s="32" t="s">
        <v>3</v>
      </c>
      <c r="N71" s="27" t="s">
        <v>164</v>
      </c>
      <c r="P71" s="3"/>
    </row>
    <row r="72" spans="1:16" s="2" customFormat="1" ht="15" customHeight="1">
      <c r="A72" s="55" t="s">
        <v>165</v>
      </c>
      <c r="B72" s="56"/>
      <c r="C72" s="56"/>
      <c r="D72" s="56"/>
      <c r="E72" s="56"/>
      <c r="F72" s="56"/>
      <c r="G72" s="56"/>
      <c r="H72" s="56"/>
      <c r="I72" s="56"/>
      <c r="J72" s="56"/>
      <c r="K72" s="57"/>
      <c r="L72" s="20">
        <f>SUM(L4:L71)</f>
        <v>68231</v>
      </c>
      <c r="M72" s="35"/>
      <c r="N72" s="25"/>
      <c r="P72" s="3"/>
    </row>
    <row r="73" spans="1:16" s="2" customFormat="1" ht="15" customHeight="1" thickBot="1">
      <c r="A73" s="36"/>
      <c r="B73" s="37"/>
      <c r="C73" s="37"/>
      <c r="D73" s="37"/>
      <c r="E73" s="37"/>
      <c r="F73" s="37"/>
      <c r="G73" s="21">
        <f>SUM(G4:G71)</f>
        <v>633</v>
      </c>
      <c r="H73" s="38"/>
      <c r="I73" s="38"/>
      <c r="J73" s="38"/>
      <c r="K73" s="38"/>
      <c r="L73" s="38"/>
      <c r="M73" s="39"/>
      <c r="N73"/>
      <c r="P73" s="3"/>
    </row>
    <row r="74" spans="1:16">
      <c r="A74" s="40" t="s">
        <v>26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2"/>
    </row>
    <row r="75" spans="1:16" ht="15.75" thickBot="1">
      <c r="A75" s="43" t="s">
        <v>48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5"/>
    </row>
    <row r="76" spans="1:16" ht="37.5" customHeight="1" thickBot="1">
      <c r="A76" s="46" t="s">
        <v>27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8"/>
    </row>
  </sheetData>
  <sortState ref="B4:N65">
    <sortCondition ref="B4:B65"/>
    <sortCondition ref="C4:C65"/>
  </sortState>
  <mergeCells count="8">
    <mergeCell ref="A74:M74"/>
    <mergeCell ref="A75:M75"/>
    <mergeCell ref="A76:M76"/>
    <mergeCell ref="A1:G1"/>
    <mergeCell ref="A2:G2"/>
    <mergeCell ref="H1:M1"/>
    <mergeCell ref="H2:M2"/>
    <mergeCell ref="A72:K72"/>
  </mergeCells>
  <pageMargins left="0.27559055118110237" right="0.11811023622047245" top="0.51181102362204722" bottom="0.70866141732283472" header="0.27559055118110237" footer="0.39370078740157483"/>
  <pageSetup paperSize="9" scale="88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6" bestFit="1" customWidth="1"/>
    <col min="2" max="2" width="10.7109375" style="6" bestFit="1" customWidth="1"/>
    <col min="3" max="3" width="11.7109375" style="6" bestFit="1" customWidth="1"/>
    <col min="4" max="4" width="8.28515625" style="6" bestFit="1" customWidth="1"/>
    <col min="5" max="5" width="6.42578125" style="6" bestFit="1" customWidth="1"/>
    <col min="6" max="6" width="13.140625" style="6" bestFit="1" customWidth="1"/>
    <col min="7" max="7" width="5.42578125" style="6" bestFit="1" customWidth="1"/>
    <col min="8" max="8" width="6.5703125" style="6" bestFit="1" customWidth="1"/>
    <col min="9" max="9" width="5.5703125" style="6" bestFit="1" customWidth="1"/>
    <col min="10" max="10" width="7.140625" style="6" bestFit="1" customWidth="1"/>
    <col min="11" max="11" width="6.42578125" style="6" bestFit="1" customWidth="1"/>
    <col min="12" max="12" width="7.5703125" style="6" bestFit="1" customWidth="1"/>
    <col min="13" max="13" width="11" style="6" bestFit="1" customWidth="1"/>
    <col min="14" max="14" width="15.42578125" style="6" bestFit="1" customWidth="1"/>
    <col min="15" max="16" width="9.140625" style="6"/>
    <col min="17" max="17" width="17.7109375" style="6" bestFit="1" customWidth="1"/>
    <col min="18" max="16384" width="9.140625" style="6"/>
  </cols>
  <sheetData>
    <row r="2" spans="1:17">
      <c r="A2" s="4" t="s">
        <v>15</v>
      </c>
      <c r="B2" s="4" t="s">
        <v>0</v>
      </c>
      <c r="C2" s="4" t="s">
        <v>16</v>
      </c>
      <c r="D2" s="4" t="s">
        <v>20</v>
      </c>
      <c r="E2" s="4" t="s">
        <v>9</v>
      </c>
      <c r="F2" s="4" t="s">
        <v>10</v>
      </c>
      <c r="G2" s="4" t="s">
        <v>1</v>
      </c>
      <c r="H2" s="5" t="s">
        <v>2</v>
      </c>
      <c r="I2" s="5" t="s">
        <v>5</v>
      </c>
      <c r="J2" s="5" t="s">
        <v>6</v>
      </c>
      <c r="K2" s="5" t="s">
        <v>7</v>
      </c>
      <c r="L2" s="5" t="s">
        <v>8</v>
      </c>
      <c r="M2" s="4" t="s">
        <v>17</v>
      </c>
      <c r="N2" s="4" t="s">
        <v>13</v>
      </c>
    </row>
    <row r="3" spans="1:17" s="10" customFormat="1" ht="15.95" customHeight="1">
      <c r="A3" s="7">
        <v>22</v>
      </c>
      <c r="B3" s="8" t="s">
        <v>21</v>
      </c>
      <c r="C3" s="8" t="s">
        <v>22</v>
      </c>
      <c r="D3" s="8" t="s">
        <v>23</v>
      </c>
      <c r="E3" s="8" t="s">
        <v>11</v>
      </c>
      <c r="F3" s="8" t="s">
        <v>18</v>
      </c>
      <c r="G3" s="8">
        <v>11</v>
      </c>
      <c r="H3" s="9">
        <f>VLOOKUP(F3,'[2]KOYAS PERFUMARY'!$B$5:$F$120,5,FALSE)</f>
        <v>140</v>
      </c>
      <c r="I3" s="9">
        <f>G3*2</f>
        <v>22</v>
      </c>
      <c r="J3" s="9">
        <f>G3*12</f>
        <v>132</v>
      </c>
      <c r="K3" s="9"/>
      <c r="L3" s="9">
        <f>G3*H3+I3+J3+K3</f>
        <v>1694</v>
      </c>
      <c r="M3" s="8" t="s">
        <v>12</v>
      </c>
      <c r="N3" s="8" t="s">
        <v>19</v>
      </c>
    </row>
    <row r="4" spans="1:17" s="10" customFormat="1" ht="15.95" customHeight="1">
      <c r="A4" s="7"/>
      <c r="B4" s="8" t="s">
        <v>21</v>
      </c>
      <c r="C4" s="8" t="s">
        <v>22</v>
      </c>
      <c r="D4" s="8" t="s">
        <v>23</v>
      </c>
      <c r="E4" s="8" t="s">
        <v>11</v>
      </c>
      <c r="F4" s="8" t="s">
        <v>18</v>
      </c>
      <c r="G4" s="8">
        <v>7</v>
      </c>
      <c r="H4" s="9">
        <f>VLOOKUP(F4,'[2]KOYAS PERFUMARY'!$B$5:$H$119,7,FALSE)</f>
        <v>87</v>
      </c>
      <c r="I4" s="9">
        <f>G4*2</f>
        <v>14</v>
      </c>
      <c r="J4" s="9">
        <f>G4*12</f>
        <v>84</v>
      </c>
      <c r="K4" s="9"/>
      <c r="L4" s="9">
        <f>G4*H4+I4+J4+K4</f>
        <v>707</v>
      </c>
      <c r="M4" s="8" t="s">
        <v>4</v>
      </c>
      <c r="N4" s="8" t="s">
        <v>19</v>
      </c>
      <c r="Q4" s="10" t="s">
        <v>25</v>
      </c>
    </row>
    <row r="5" spans="1:17" s="10" customFormat="1" ht="15.95" customHeight="1">
      <c r="A5" s="7"/>
      <c r="B5" s="8" t="s">
        <v>21</v>
      </c>
      <c r="C5" s="8" t="s">
        <v>22</v>
      </c>
      <c r="D5" s="8" t="s">
        <v>23</v>
      </c>
      <c r="E5" s="8" t="s">
        <v>11</v>
      </c>
      <c r="F5" s="8" t="s">
        <v>18</v>
      </c>
      <c r="G5" s="8">
        <v>20</v>
      </c>
      <c r="H5" s="9">
        <f>VLOOKUP(F5,'[2]KOYAS PERFUMARY'!$B$4:$G$120,6,FALSE)</f>
        <v>70</v>
      </c>
      <c r="I5" s="9">
        <f>G5*2</f>
        <v>40</v>
      </c>
      <c r="J5" s="9">
        <f>G5*12</f>
        <v>240</v>
      </c>
      <c r="K5" s="9">
        <v>30</v>
      </c>
      <c r="L5" s="9">
        <f>G5*H5+I5+J5+K5</f>
        <v>1710</v>
      </c>
      <c r="M5" s="8" t="s">
        <v>3</v>
      </c>
      <c r="N5" s="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2024-08-16T08:47:31Z</cp:lastPrinted>
  <dcterms:created xsi:type="dcterms:W3CDTF">2022-12-05T07:14:18Z</dcterms:created>
  <dcterms:modified xsi:type="dcterms:W3CDTF">2024-08-16T08:47:34Z</dcterms:modified>
</cp:coreProperties>
</file>