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Invoice!$A$3:$Q$69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9" i="1" l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L59" i="1" s="1"/>
  <c r="J58" i="1"/>
  <c r="I58" i="1"/>
  <c r="H58" i="1"/>
  <c r="L58" i="1" s="1"/>
  <c r="J57" i="1"/>
  <c r="I57" i="1"/>
  <c r="H57" i="1"/>
  <c r="L57" i="1" s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L43" i="1" s="1"/>
  <c r="J42" i="1"/>
  <c r="I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60" i="1" l="1"/>
  <c r="L62" i="1"/>
  <c r="L64" i="1"/>
  <c r="L66" i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5" i="1"/>
  <c r="L47" i="1"/>
  <c r="L49" i="1"/>
  <c r="L51" i="1"/>
  <c r="L53" i="1"/>
  <c r="L55" i="1"/>
  <c r="L63" i="1"/>
  <c r="L68" i="1" l="1"/>
  <c r="J5" i="2" l="1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<sst xmlns="http://schemas.openxmlformats.org/spreadsheetml/2006/main" count="505" uniqueCount="169">
  <si>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</si>
  <si>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</si>
  <si>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</si>
  <si>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</si>
  <si>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</si>
  <si>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</si>
  <si>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</si>
  <si>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</si>
  <si>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</si>
  <si>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</si>
  <si>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</si>
  <si>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</si>
  <si>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</si>
  <si>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</si>
  <si>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</si>
  <si>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</si>
  <si>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</si>
  <si>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</si>
  <si>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</si>
  <si>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</si>
  <si>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</si>
  <si>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</si>
  <si>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</si>
  <si>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</si>
  <si>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</si>
  <si>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</si>
  <si>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INV. NO.</t>
  </si>
  <si>
    <t>GST to be paid by Consignor under Reverse Charge Mechanism (RCM) as per GST</t>
  </si>
  <si>
    <t>Thanking you for your business.
PRAGATI LOGISTICS</t>
  </si>
  <si>
    <t>Declaration � Kindly verify and confirm before 20/03/2024</t>
  </si>
  <si>
    <t>01/3/2024</t>
  </si>
  <si>
    <t>PL/JA/29241</t>
  </si>
  <si>
    <t>941</t>
  </si>
  <si>
    <t>JEYPORE</t>
  </si>
  <si>
    <t>ANITA AGENCIES</t>
  </si>
  <si>
    <t>02/3/2024</t>
  </si>
  <si>
    <t>PL/JA/29382</t>
  </si>
  <si>
    <t>938</t>
  </si>
  <si>
    <t>NABARANGPUR</t>
  </si>
  <si>
    <t>R S ENTERPRISESES</t>
  </si>
  <si>
    <t>06/3/2024</t>
  </si>
  <si>
    <t>PL/JA/29896</t>
  </si>
  <si>
    <t>954</t>
  </si>
  <si>
    <t>BIRMITRAPUR</t>
  </si>
  <si>
    <t>VIDHI ENTERPRISES</t>
  </si>
  <si>
    <t>07/3/2024</t>
  </si>
  <si>
    <t>PL/JA/29897</t>
  </si>
  <si>
    <t>955</t>
  </si>
  <si>
    <t>ROURKELA</t>
  </si>
  <si>
    <t>omm hanuman agencies</t>
  </si>
  <si>
    <t>08/3/2024</t>
  </si>
  <si>
    <t>PL/JA/29933</t>
  </si>
  <si>
    <t>963</t>
  </si>
  <si>
    <t>BARIPADA</t>
  </si>
  <si>
    <t>BISHNU CHARAN MOHANTY</t>
  </si>
  <si>
    <t>PL/JA/29957</t>
  </si>
  <si>
    <t>959</t>
  </si>
  <si>
    <t>CHOUDWAR</t>
  </si>
  <si>
    <t>BIRAJAYEE AGENCY</t>
  </si>
  <si>
    <t>PL/JA/30067</t>
  </si>
  <si>
    <t>962</t>
  </si>
  <si>
    <t>NILAGIRI</t>
  </si>
  <si>
    <t>SHREE JAGANNATH AGENCY</t>
  </si>
  <si>
    <t>09/3/2024</t>
  </si>
  <si>
    <t>PL/JA/29997</t>
  </si>
  <si>
    <t>957</t>
  </si>
  <si>
    <t>JAJPUR TOWN</t>
  </si>
  <si>
    <t>D S TRADING</t>
  </si>
  <si>
    <t>12/3/2024</t>
  </si>
  <si>
    <t>PL/JA/30163</t>
  </si>
  <si>
    <t>956</t>
  </si>
  <si>
    <t>PADAMPUR (RAYAGADA)</t>
  </si>
  <si>
    <t>PANDA BROTHERS and CO</t>
  </si>
  <si>
    <t>14/3/2024</t>
  </si>
  <si>
    <t>PL/JA/30417</t>
  </si>
  <si>
    <t>979</t>
  </si>
  <si>
    <t>KHURDA</t>
  </si>
  <si>
    <t>SAI SWADESI SEVA KENDRA</t>
  </si>
  <si>
    <t>PL/JA/30489</t>
  </si>
  <si>
    <t>977</t>
  </si>
  <si>
    <t>BALASORE</t>
  </si>
  <si>
    <t>R G ENTERPRISES</t>
  </si>
  <si>
    <t>15/3/2024</t>
  </si>
  <si>
    <t>PL/JA/30444</t>
  </si>
  <si>
    <t>978</t>
  </si>
  <si>
    <t>BALIAPAL</t>
  </si>
  <si>
    <t>santoshi maa dhoop shop</t>
  </si>
  <si>
    <t>16/3/2024</t>
  </si>
  <si>
    <t>PL/JA/30534</t>
  </si>
  <si>
    <t>985</t>
  </si>
  <si>
    <t>DASPALLA</t>
  </si>
  <si>
    <t>HARIPRIYA AGENCY</t>
  </si>
  <si>
    <t>PL/JA/30568</t>
  </si>
  <si>
    <t>984</t>
  </si>
  <si>
    <t>KHALIKOT</t>
  </si>
  <si>
    <t>KALINGA ENTERPRISES</t>
  </si>
  <si>
    <t>19/3/2024</t>
  </si>
  <si>
    <t>PL/JA/30782</t>
  </si>
  <si>
    <t>988</t>
  </si>
  <si>
    <t>PL/JA/30801</t>
  </si>
  <si>
    <t>993</t>
  </si>
  <si>
    <t>SORO</t>
  </si>
  <si>
    <t>BRAHMA TRADERS</t>
  </si>
  <si>
    <t>PL/JA/30807</t>
  </si>
  <si>
    <t>987</t>
  </si>
  <si>
    <t>SAKHIGOPAL</t>
  </si>
  <si>
    <t>Mahamaya Traders</t>
  </si>
  <si>
    <t>PL/JA/30808</t>
  </si>
  <si>
    <t>992</t>
  </si>
  <si>
    <t>JHOLA SAHI</t>
  </si>
  <si>
    <t>k l associates</t>
  </si>
  <si>
    <t>PL/JA/30825</t>
  </si>
  <si>
    <t>986</t>
  </si>
  <si>
    <t>PL/JA/30841</t>
  </si>
  <si>
    <t>990</t>
  </si>
  <si>
    <t>BETANOTI</t>
  </si>
  <si>
    <t xml:space="preserve">MAA MANGALA </t>
  </si>
  <si>
    <t>MAA MANGALA betanati</t>
  </si>
  <si>
    <t>20/3/2024</t>
  </si>
  <si>
    <t>PL/JA/30844</t>
  </si>
  <si>
    <t>995</t>
  </si>
  <si>
    <t>PARIDA AGARBATTI</t>
  </si>
  <si>
    <t>PL/JA/30947</t>
  </si>
  <si>
    <t>994</t>
  </si>
  <si>
    <t>SHERGARH</t>
  </si>
  <si>
    <t>FRIENDS CONSUMER LINK</t>
  </si>
  <si>
    <t>PL/JA/30948</t>
  </si>
  <si>
    <t>989</t>
  </si>
  <si>
    <t>CHIKITI</t>
  </si>
  <si>
    <t>BHAGABATI STORE</t>
  </si>
  <si>
    <t>27/3/2024</t>
  </si>
  <si>
    <t>PL/JA/31731</t>
  </si>
  <si>
    <t>1007</t>
  </si>
  <si>
    <t>TIKABALI</t>
  </si>
  <si>
    <t>LAKSHMINARAYAN TIADI</t>
  </si>
  <si>
    <t>28/3/2024</t>
  </si>
  <si>
    <t>PL/JA/31423</t>
  </si>
  <si>
    <t>1009</t>
  </si>
  <si>
    <t>ANGUL</t>
  </si>
  <si>
    <t>salasar bhandar</t>
  </si>
  <si>
    <t>PL/JA/31565</t>
  </si>
  <si>
    <t>1010</t>
  </si>
  <si>
    <t>GUNUPUR</t>
  </si>
  <si>
    <t>SRI VENKATESWARA TRADING CO</t>
  </si>
  <si>
    <t>30/3/2024</t>
  </si>
  <si>
    <t>PL/JA/31588</t>
  </si>
  <si>
    <t>1014</t>
  </si>
  <si>
    <t>JARKA</t>
  </si>
  <si>
    <t>MAHAVIR DISTRIBUTORS</t>
  </si>
  <si>
    <t>PL/JA/31607</t>
  </si>
  <si>
    <t>1018</t>
  </si>
  <si>
    <t>NAYAGARH</t>
  </si>
  <si>
    <t>maa mangala traders</t>
  </si>
  <si>
    <t>PL/JA/31729</t>
  </si>
  <si>
    <t>1016</t>
  </si>
  <si>
    <t>G.UDAYAGIRI</t>
  </si>
  <si>
    <t>SAHU AGENCIES</t>
  </si>
  <si>
    <t>PL/JA/31903</t>
  </si>
  <si>
    <t>1017</t>
  </si>
  <si>
    <t xml:space="preserve">SHREE JAGANNATH AGENCIES </t>
  </si>
  <si>
    <t>PL/JA/31913</t>
  </si>
  <si>
    <t>015</t>
  </si>
  <si>
    <t>31/3/2024</t>
  </si>
  <si>
    <t>PL/JA/31909</t>
  </si>
  <si>
    <t>1025</t>
  </si>
  <si>
    <t>RAJGANGPUR</t>
  </si>
  <si>
    <t>SANJIBANI ENTERPRISES</t>
  </si>
  <si>
    <t>(RUPEES SEVENTY SIX THOUSAND EIGHT HUNDRED EIGHTY FIVE ONLY)</t>
  </si>
  <si>
    <t>Bill Date: 31/03/2024
Bill NO :  43011
Total Amount: 76885.00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</si>
</sst>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2" fontId="0" fillId="0" borderId="0" xfId="0" applyNumberFormat="1" applyFont="1" applyAlignment="1">
      <alignment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vertical="center"/>
    </xf>
    <xf numFmtId="0" fontId="2" fillId="0" borderId="3" xfId="0" applyNumberFormat="1" applyFont="1" applyBorder="1"/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horizontal="right" vertical="center"/>
    </xf>
    <xf numFmtId="0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2" fontId="0" fillId="0" borderId="19" xfId="0" applyNumberFormat="1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257175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9623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/>
          <cell r="E112"/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/>
          <cell r="D116"/>
          <cell r="E116"/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/>
          <cell r="D117"/>
          <cell r="E117"/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topLeftCell="A58" workbookViewId="0">
      <selection activeCell="N79" sqref="N79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customWidth="1"/>
    <col min="11" max="11" width="6.42578125" style="1" bestFit="1" customWidth="1"/>
    <col min="12" max="12" width="8.5703125" style="1" bestFit="1" customWidth="1"/>
    <col min="13" max="13" width="10.7109375" style="1" customWidth="1"/>
    <col min="14" max="14" width="30.42578125" style="1" bestFit="1" customWidth="1"/>
    <col min="15" max="16" width="9.140625" style="1"/>
    <col min="17" max="17" width="9.5703125" style="1" bestFit="1" customWidth="1"/>
    <col min="18" max="16384" width="9.140625" style="1"/>
  </cols>
  <sheetData>
    <row r="1" spans="1:17" ht="71.25" customHeight="1" thickBot="1">
      <c r="A1" s="61"/>
      <c r="B1" s="62"/>
      <c r="C1" s="62"/>
      <c r="D1" s="62"/>
      <c r="E1" s="62"/>
      <c r="F1" s="62"/>
      <c r="G1" s="62"/>
      <c r="H1" s="62" t="s">
        <v>14</v>
      </c>
      <c r="I1" s="62"/>
      <c r="J1" s="62"/>
      <c r="K1" s="62"/>
      <c r="L1" s="62"/>
      <c r="M1" s="63"/>
    </row>
    <row r="2" spans="1:17" ht="77.25" customHeight="1" thickBot="1">
      <c r="A2" s="32" t="s">
        <v>24</v>
      </c>
      <c r="B2" s="33"/>
      <c r="C2" s="33"/>
      <c r="D2" s="33"/>
      <c r="E2" s="33"/>
      <c r="F2" s="33"/>
      <c r="G2" s="58"/>
      <c r="H2" s="59" t="s">
        <v>168</v>
      </c>
      <c r="I2" s="59"/>
      <c r="J2" s="59"/>
      <c r="K2" s="59"/>
      <c r="L2" s="59"/>
      <c r="M2" s="60"/>
      <c r="Q2" s="16"/>
    </row>
    <row r="3" spans="1:17" s="2" customFormat="1" ht="15.95" customHeight="1" thickBot="1">
      <c r="A3" s="54" t="s">
        <v>15</v>
      </c>
      <c r="B3" s="55" t="s">
        <v>0</v>
      </c>
      <c r="C3" s="55" t="s">
        <v>16</v>
      </c>
      <c r="D3" s="55" t="s">
        <v>26</v>
      </c>
      <c r="E3" s="55" t="s">
        <v>9</v>
      </c>
      <c r="F3" s="55" t="s">
        <v>10</v>
      </c>
      <c r="G3" s="55" t="s">
        <v>1</v>
      </c>
      <c r="H3" s="56" t="s">
        <v>2</v>
      </c>
      <c r="I3" s="56" t="s">
        <v>5</v>
      </c>
      <c r="J3" s="56" t="s">
        <v>6</v>
      </c>
      <c r="K3" s="56" t="s">
        <v>7</v>
      </c>
      <c r="L3" s="56" t="s">
        <v>8</v>
      </c>
      <c r="M3" s="57" t="s">
        <v>17</v>
      </c>
      <c r="N3" s="28" t="s">
        <v>13</v>
      </c>
      <c r="Q3" s="7"/>
    </row>
    <row r="4" spans="1:17" s="2" customFormat="1" ht="15.95" customHeight="1">
      <c r="A4" s="48">
        <v>1</v>
      </c>
      <c r="B4" s="49" t="s">
        <v>30</v>
      </c>
      <c r="C4" s="49" t="s">
        <v>31</v>
      </c>
      <c r="D4" s="49" t="s">
        <v>32</v>
      </c>
      <c r="E4" s="50" t="s">
        <v>11</v>
      </c>
      <c r="F4" s="51" t="s">
        <v>33</v>
      </c>
      <c r="G4" s="49">
        <v>5</v>
      </c>
      <c r="H4" s="52">
        <f>VLOOKUP(F4,'[1]KOYAS PERFUMARY'!$B$4:$F$123,5,FALSE)</f>
        <v>180</v>
      </c>
      <c r="I4" s="52">
        <f t="shared" ref="I4:I67" si="0">G4*2</f>
        <v>10</v>
      </c>
      <c r="J4" s="52">
        <f t="shared" ref="J4:J67" si="1">G4*12</f>
        <v>60</v>
      </c>
      <c r="K4" s="52"/>
      <c r="L4" s="52">
        <f t="shared" ref="L4:L67" si="2">G4*H4+I4+J4+K4</f>
        <v>970</v>
      </c>
      <c r="M4" s="53" t="s">
        <v>12</v>
      </c>
      <c r="N4" s="29" t="s">
        <v>34</v>
      </c>
      <c r="Q4" s="7"/>
    </row>
    <row r="5" spans="1:17" s="2" customFormat="1" ht="15.95" customHeight="1">
      <c r="A5" s="35"/>
      <c r="B5" s="4" t="s">
        <v>30</v>
      </c>
      <c r="C5" s="4" t="s">
        <v>31</v>
      </c>
      <c r="D5" s="4" t="s">
        <v>32</v>
      </c>
      <c r="E5" s="6" t="s">
        <v>11</v>
      </c>
      <c r="F5" s="22" t="s">
        <v>33</v>
      </c>
      <c r="G5" s="4">
        <v>22</v>
      </c>
      <c r="H5" s="5">
        <f>VLOOKUP(F5,'[1]KOYAS PERFUMARY'!$B$4:$H$121,7,FALSE)</f>
        <v>99</v>
      </c>
      <c r="I5" s="5">
        <f t="shared" si="0"/>
        <v>44</v>
      </c>
      <c r="J5" s="5">
        <f t="shared" si="1"/>
        <v>264</v>
      </c>
      <c r="K5" s="5"/>
      <c r="L5" s="5">
        <f t="shared" si="2"/>
        <v>2486</v>
      </c>
      <c r="M5" s="36" t="s">
        <v>4</v>
      </c>
      <c r="N5" s="29" t="s">
        <v>34</v>
      </c>
      <c r="Q5" s="7"/>
    </row>
    <row r="6" spans="1:17" s="2" customFormat="1" ht="15.95" customHeight="1">
      <c r="A6" s="35"/>
      <c r="B6" s="4" t="s">
        <v>30</v>
      </c>
      <c r="C6" s="4" t="s">
        <v>31</v>
      </c>
      <c r="D6" s="4" t="s">
        <v>32</v>
      </c>
      <c r="E6" s="6" t="s">
        <v>11</v>
      </c>
      <c r="F6" s="22" t="s">
        <v>33</v>
      </c>
      <c r="G6" s="4">
        <v>5</v>
      </c>
      <c r="H6" s="5">
        <f>VLOOKUP(F6,'[1]KOYAS PERFUMARY'!$B$4:$G$122,6,FALSE)</f>
        <v>82</v>
      </c>
      <c r="I6" s="5">
        <f t="shared" si="0"/>
        <v>10</v>
      </c>
      <c r="J6" s="5">
        <f t="shared" si="1"/>
        <v>60</v>
      </c>
      <c r="K6" s="5">
        <v>30</v>
      </c>
      <c r="L6" s="5">
        <f t="shared" si="2"/>
        <v>510</v>
      </c>
      <c r="M6" s="36" t="s">
        <v>3</v>
      </c>
      <c r="N6" s="29" t="s">
        <v>34</v>
      </c>
      <c r="Q6" s="7"/>
    </row>
    <row r="7" spans="1:17" s="2" customFormat="1" ht="15.95" customHeight="1">
      <c r="A7" s="35">
        <v>2</v>
      </c>
      <c r="B7" s="4" t="s">
        <v>35</v>
      </c>
      <c r="C7" s="4" t="s">
        <v>36</v>
      </c>
      <c r="D7" s="4" t="s">
        <v>37</v>
      </c>
      <c r="E7" s="6" t="s">
        <v>11</v>
      </c>
      <c r="F7" s="22" t="s">
        <v>38</v>
      </c>
      <c r="G7" s="4">
        <v>7</v>
      </c>
      <c r="H7" s="5">
        <f>VLOOKUP(F7,'[1]KOYAS PERFUMARY'!$B$4:$F$123,5,FALSE)</f>
        <v>204</v>
      </c>
      <c r="I7" s="5">
        <f t="shared" si="0"/>
        <v>14</v>
      </c>
      <c r="J7" s="5">
        <f t="shared" si="1"/>
        <v>84</v>
      </c>
      <c r="K7" s="5"/>
      <c r="L7" s="5">
        <f t="shared" si="2"/>
        <v>1526</v>
      </c>
      <c r="M7" s="36" t="s">
        <v>12</v>
      </c>
      <c r="N7" s="29" t="s">
        <v>39</v>
      </c>
      <c r="Q7" s="7"/>
    </row>
    <row r="8" spans="1:17" s="2" customFormat="1" ht="15.95" customHeight="1">
      <c r="A8" s="35"/>
      <c r="B8" s="4" t="s">
        <v>35</v>
      </c>
      <c r="C8" s="4" t="s">
        <v>36</v>
      </c>
      <c r="D8" s="4" t="s">
        <v>37</v>
      </c>
      <c r="E8" s="6" t="s">
        <v>11</v>
      </c>
      <c r="F8" s="22" t="s">
        <v>38</v>
      </c>
      <c r="G8" s="4">
        <v>4</v>
      </c>
      <c r="H8" s="5">
        <f>VLOOKUP(F8,'[1]KOYAS PERFUMARY'!$B$4:$H$121,7,FALSE)</f>
        <v>111</v>
      </c>
      <c r="I8" s="5">
        <f t="shared" si="0"/>
        <v>8</v>
      </c>
      <c r="J8" s="5">
        <f t="shared" si="1"/>
        <v>48</v>
      </c>
      <c r="K8" s="5"/>
      <c r="L8" s="5">
        <f t="shared" si="2"/>
        <v>500</v>
      </c>
      <c r="M8" s="36" t="s">
        <v>4</v>
      </c>
      <c r="N8" s="29" t="s">
        <v>39</v>
      </c>
      <c r="Q8" s="7"/>
    </row>
    <row r="9" spans="1:17" s="2" customFormat="1" ht="15.95" customHeight="1">
      <c r="A9" s="35"/>
      <c r="B9" s="4" t="s">
        <v>35</v>
      </c>
      <c r="C9" s="4" t="s">
        <v>36</v>
      </c>
      <c r="D9" s="4" t="s">
        <v>37</v>
      </c>
      <c r="E9" s="6" t="s">
        <v>11</v>
      </c>
      <c r="F9" s="22" t="s">
        <v>38</v>
      </c>
      <c r="G9" s="4">
        <v>10</v>
      </c>
      <c r="H9" s="5">
        <f>VLOOKUP(F9,'[1]KOYAS PERFUMARY'!$B$4:$G$122,6,FALSE)</f>
        <v>93</v>
      </c>
      <c r="I9" s="5">
        <f t="shared" si="0"/>
        <v>20</v>
      </c>
      <c r="J9" s="5">
        <f t="shared" si="1"/>
        <v>120</v>
      </c>
      <c r="K9" s="5">
        <v>30</v>
      </c>
      <c r="L9" s="5">
        <f t="shared" si="2"/>
        <v>1100</v>
      </c>
      <c r="M9" s="36" t="s">
        <v>3</v>
      </c>
      <c r="N9" s="29" t="s">
        <v>39</v>
      </c>
      <c r="Q9" s="7"/>
    </row>
    <row r="10" spans="1:17" s="2" customFormat="1" ht="15.95" customHeight="1">
      <c r="A10" s="35">
        <v>3</v>
      </c>
      <c r="B10" s="4" t="s">
        <v>40</v>
      </c>
      <c r="C10" s="4" t="s">
        <v>41</v>
      </c>
      <c r="D10" s="4" t="s">
        <v>42</v>
      </c>
      <c r="E10" s="6" t="s">
        <v>11</v>
      </c>
      <c r="F10" s="23" t="s">
        <v>43</v>
      </c>
      <c r="G10" s="4">
        <v>6</v>
      </c>
      <c r="H10" s="5">
        <f>VLOOKUP(F10,'[1]KOYAS PERFUMARY'!$B$4:$F$123,5,FALSE)</f>
        <v>175</v>
      </c>
      <c r="I10" s="5">
        <f t="shared" si="0"/>
        <v>12</v>
      </c>
      <c r="J10" s="5">
        <f t="shared" si="1"/>
        <v>72</v>
      </c>
      <c r="K10" s="5"/>
      <c r="L10" s="5">
        <f t="shared" si="2"/>
        <v>1134</v>
      </c>
      <c r="M10" s="36" t="s">
        <v>12</v>
      </c>
      <c r="N10" s="29" t="s">
        <v>44</v>
      </c>
      <c r="Q10" s="7"/>
    </row>
    <row r="11" spans="1:17" s="2" customFormat="1" ht="15.95" customHeight="1">
      <c r="A11" s="35"/>
      <c r="B11" s="4" t="s">
        <v>40</v>
      </c>
      <c r="C11" s="4" t="s">
        <v>41</v>
      </c>
      <c r="D11" s="4" t="s">
        <v>42</v>
      </c>
      <c r="E11" s="6" t="s">
        <v>11</v>
      </c>
      <c r="F11" s="23" t="s">
        <v>43</v>
      </c>
      <c r="G11" s="4">
        <v>2</v>
      </c>
      <c r="H11" s="5">
        <f>VLOOKUP(F11,'[1]KOYAS PERFUMARY'!$B$4:$H$121,7,FALSE)</f>
        <v>82</v>
      </c>
      <c r="I11" s="5">
        <f t="shared" si="0"/>
        <v>4</v>
      </c>
      <c r="J11" s="5">
        <f t="shared" si="1"/>
        <v>24</v>
      </c>
      <c r="K11" s="5">
        <v>30</v>
      </c>
      <c r="L11" s="5">
        <f t="shared" si="2"/>
        <v>222</v>
      </c>
      <c r="M11" s="36" t="s">
        <v>4</v>
      </c>
      <c r="N11" s="29" t="s">
        <v>44</v>
      </c>
      <c r="Q11" s="7"/>
    </row>
    <row r="12" spans="1:17" s="2" customFormat="1" ht="15.95" customHeight="1">
      <c r="A12" s="35">
        <v>4</v>
      </c>
      <c r="B12" s="4" t="s">
        <v>45</v>
      </c>
      <c r="C12" s="4" t="s">
        <v>46</v>
      </c>
      <c r="D12" s="4" t="s">
        <v>47</v>
      </c>
      <c r="E12" s="6" t="s">
        <v>11</v>
      </c>
      <c r="F12" s="22" t="s">
        <v>48</v>
      </c>
      <c r="G12" s="4">
        <v>1</v>
      </c>
      <c r="H12" s="5">
        <f>VLOOKUP(F12,'[1]KOYAS PERFUMARY'!$B$4:$H$121,7,FALSE)</f>
        <v>58</v>
      </c>
      <c r="I12" s="5">
        <f t="shared" si="0"/>
        <v>2</v>
      </c>
      <c r="J12" s="5">
        <f t="shared" si="1"/>
        <v>12</v>
      </c>
      <c r="K12" s="5"/>
      <c r="L12" s="5">
        <f t="shared" si="2"/>
        <v>72</v>
      </c>
      <c r="M12" s="36" t="s">
        <v>4</v>
      </c>
      <c r="N12" s="29" t="s">
        <v>49</v>
      </c>
      <c r="Q12" s="7"/>
    </row>
    <row r="13" spans="1:17" s="2" customFormat="1" ht="15.95" customHeight="1">
      <c r="A13" s="35"/>
      <c r="B13" s="4" t="s">
        <v>45</v>
      </c>
      <c r="C13" s="4" t="s">
        <v>46</v>
      </c>
      <c r="D13" s="4" t="s">
        <v>47</v>
      </c>
      <c r="E13" s="6" t="s">
        <v>11</v>
      </c>
      <c r="F13" s="22" t="s">
        <v>48</v>
      </c>
      <c r="G13" s="4">
        <v>21</v>
      </c>
      <c r="H13" s="5">
        <f>VLOOKUP(F13,'[1]KOYAS PERFUMARY'!$B$4:$H$121,7,FALSE)</f>
        <v>58</v>
      </c>
      <c r="I13" s="5">
        <f t="shared" si="0"/>
        <v>42</v>
      </c>
      <c r="J13" s="5">
        <f t="shared" si="1"/>
        <v>252</v>
      </c>
      <c r="K13" s="5"/>
      <c r="L13" s="5">
        <f t="shared" si="2"/>
        <v>1512</v>
      </c>
      <c r="M13" s="36" t="s">
        <v>4</v>
      </c>
      <c r="N13" s="29" t="s">
        <v>49</v>
      </c>
      <c r="Q13" s="7"/>
    </row>
    <row r="14" spans="1:17" s="2" customFormat="1" ht="15.95" customHeight="1">
      <c r="A14" s="35"/>
      <c r="B14" s="4" t="s">
        <v>45</v>
      </c>
      <c r="C14" s="4" t="s">
        <v>46</v>
      </c>
      <c r="D14" s="4" t="s">
        <v>47</v>
      </c>
      <c r="E14" s="6" t="s">
        <v>11</v>
      </c>
      <c r="F14" s="22" t="s">
        <v>48</v>
      </c>
      <c r="G14" s="4">
        <v>4</v>
      </c>
      <c r="H14" s="5">
        <f>VLOOKUP(F14,'[1]KOYAS PERFUMARY'!$B$4:$G$122,6,FALSE)</f>
        <v>46</v>
      </c>
      <c r="I14" s="5">
        <f t="shared" si="0"/>
        <v>8</v>
      </c>
      <c r="J14" s="5">
        <f t="shared" si="1"/>
        <v>48</v>
      </c>
      <c r="K14" s="5">
        <v>30</v>
      </c>
      <c r="L14" s="5">
        <f t="shared" si="2"/>
        <v>270</v>
      </c>
      <c r="M14" s="36" t="s">
        <v>3</v>
      </c>
      <c r="N14" s="29" t="s">
        <v>49</v>
      </c>
      <c r="Q14" s="7"/>
    </row>
    <row r="15" spans="1:17" s="2" customFormat="1" ht="15.95" customHeight="1">
      <c r="A15" s="35">
        <v>5</v>
      </c>
      <c r="B15" s="4" t="s">
        <v>50</v>
      </c>
      <c r="C15" s="4" t="s">
        <v>51</v>
      </c>
      <c r="D15" s="4" t="s">
        <v>52</v>
      </c>
      <c r="E15" s="6" t="s">
        <v>11</v>
      </c>
      <c r="F15" s="22" t="s">
        <v>53</v>
      </c>
      <c r="G15" s="4">
        <v>5</v>
      </c>
      <c r="H15" s="5">
        <f>VLOOKUP(F15,'[1]KOYAS PERFUMARY'!$B$4:$F$123,5,FALSE)</f>
        <v>146</v>
      </c>
      <c r="I15" s="5">
        <f t="shared" si="0"/>
        <v>10</v>
      </c>
      <c r="J15" s="5">
        <f t="shared" si="1"/>
        <v>60</v>
      </c>
      <c r="K15" s="5"/>
      <c r="L15" s="5">
        <f t="shared" si="2"/>
        <v>800</v>
      </c>
      <c r="M15" s="36" t="s">
        <v>12</v>
      </c>
      <c r="N15" s="29" t="s">
        <v>54</v>
      </c>
      <c r="Q15" s="7"/>
    </row>
    <row r="16" spans="1:17" s="2" customFormat="1" ht="15.95" customHeight="1">
      <c r="A16" s="35"/>
      <c r="B16" s="4" t="s">
        <v>50</v>
      </c>
      <c r="C16" s="4" t="s">
        <v>51</v>
      </c>
      <c r="D16" s="4" t="s">
        <v>52</v>
      </c>
      <c r="E16" s="6" t="s">
        <v>11</v>
      </c>
      <c r="F16" s="22" t="s">
        <v>53</v>
      </c>
      <c r="G16" s="4">
        <v>2</v>
      </c>
      <c r="H16" s="5">
        <f>VLOOKUP(F16,'[1]KOYAS PERFUMARY'!$B$4:$H$121,7,FALSE)</f>
        <v>87</v>
      </c>
      <c r="I16" s="5">
        <f t="shared" si="0"/>
        <v>4</v>
      </c>
      <c r="J16" s="5">
        <f t="shared" si="1"/>
        <v>24</v>
      </c>
      <c r="K16" s="5">
        <v>30</v>
      </c>
      <c r="L16" s="5">
        <f t="shared" si="2"/>
        <v>232</v>
      </c>
      <c r="M16" s="36" t="s">
        <v>4</v>
      </c>
      <c r="N16" s="29" t="s">
        <v>54</v>
      </c>
      <c r="Q16" s="7"/>
    </row>
    <row r="17" spans="1:17" s="2" customFormat="1" ht="15.95" customHeight="1">
      <c r="A17" s="35">
        <v>6</v>
      </c>
      <c r="B17" s="4" t="s">
        <v>50</v>
      </c>
      <c r="C17" s="4" t="s">
        <v>55</v>
      </c>
      <c r="D17" s="4" t="s">
        <v>56</v>
      </c>
      <c r="E17" s="6" t="s">
        <v>11</v>
      </c>
      <c r="F17" s="22" t="s">
        <v>57</v>
      </c>
      <c r="G17" s="4">
        <v>6</v>
      </c>
      <c r="H17" s="5">
        <f>VLOOKUP(F17,'[1]KOYAS PERFUMARY'!$B$4:$F$123,5,FALSE)</f>
        <v>53</v>
      </c>
      <c r="I17" s="5">
        <f t="shared" si="0"/>
        <v>12</v>
      </c>
      <c r="J17" s="5">
        <f t="shared" si="1"/>
        <v>72</v>
      </c>
      <c r="K17" s="5"/>
      <c r="L17" s="5">
        <f t="shared" si="2"/>
        <v>402</v>
      </c>
      <c r="M17" s="36" t="s">
        <v>12</v>
      </c>
      <c r="N17" s="29" t="s">
        <v>58</v>
      </c>
      <c r="Q17" s="7"/>
    </row>
    <row r="18" spans="1:17" s="2" customFormat="1" ht="15.95" customHeight="1">
      <c r="A18" s="35"/>
      <c r="B18" s="4" t="s">
        <v>50</v>
      </c>
      <c r="C18" s="4" t="s">
        <v>55</v>
      </c>
      <c r="D18" s="4" t="s">
        <v>56</v>
      </c>
      <c r="E18" s="6" t="s">
        <v>11</v>
      </c>
      <c r="F18" s="22" t="s">
        <v>57</v>
      </c>
      <c r="G18" s="4">
        <v>14</v>
      </c>
      <c r="H18" s="5">
        <f>VLOOKUP(F18,'[1]KOYAS PERFUMARY'!$B$4:$H$121,7,FALSE)</f>
        <v>41</v>
      </c>
      <c r="I18" s="5">
        <f t="shared" si="0"/>
        <v>28</v>
      </c>
      <c r="J18" s="5">
        <f t="shared" si="1"/>
        <v>168</v>
      </c>
      <c r="K18" s="5">
        <v>30</v>
      </c>
      <c r="L18" s="5">
        <f t="shared" si="2"/>
        <v>800</v>
      </c>
      <c r="M18" s="36" t="s">
        <v>4</v>
      </c>
      <c r="N18" s="29" t="s">
        <v>58</v>
      </c>
      <c r="Q18" s="7"/>
    </row>
    <row r="19" spans="1:17" s="2" customFormat="1" ht="15.95" customHeight="1">
      <c r="A19" s="35">
        <v>7</v>
      </c>
      <c r="B19" s="4" t="s">
        <v>50</v>
      </c>
      <c r="C19" s="4" t="s">
        <v>59</v>
      </c>
      <c r="D19" s="4" t="s">
        <v>60</v>
      </c>
      <c r="E19" s="6" t="s">
        <v>11</v>
      </c>
      <c r="F19" s="22" t="s">
        <v>61</v>
      </c>
      <c r="G19" s="4">
        <v>2</v>
      </c>
      <c r="H19" s="5">
        <f>VLOOKUP(F19,'[1]KOYAS PERFUMARY'!$B$4:$F$123,5,FALSE)</f>
        <v>175</v>
      </c>
      <c r="I19" s="5">
        <f t="shared" si="0"/>
        <v>4</v>
      </c>
      <c r="J19" s="5">
        <f t="shared" si="1"/>
        <v>24</v>
      </c>
      <c r="K19" s="5"/>
      <c r="L19" s="5">
        <f t="shared" si="2"/>
        <v>378</v>
      </c>
      <c r="M19" s="36" t="s">
        <v>12</v>
      </c>
      <c r="N19" s="29" t="s">
        <v>62</v>
      </c>
      <c r="Q19" s="7"/>
    </row>
    <row r="20" spans="1:17" s="2" customFormat="1" ht="15.95" customHeight="1">
      <c r="A20" s="35"/>
      <c r="B20" s="4" t="s">
        <v>50</v>
      </c>
      <c r="C20" s="4" t="s">
        <v>59</v>
      </c>
      <c r="D20" s="4" t="s">
        <v>60</v>
      </c>
      <c r="E20" s="6" t="s">
        <v>11</v>
      </c>
      <c r="F20" s="22" t="s">
        <v>61</v>
      </c>
      <c r="G20" s="4">
        <v>1</v>
      </c>
      <c r="H20" s="5">
        <f>VLOOKUP(F20,'[1]KOYAS PERFUMARY'!$B$4:$G$122,6,FALSE)</f>
        <v>76</v>
      </c>
      <c r="I20" s="5">
        <f t="shared" si="0"/>
        <v>2</v>
      </c>
      <c r="J20" s="5">
        <f t="shared" si="1"/>
        <v>12</v>
      </c>
      <c r="K20" s="5">
        <v>30</v>
      </c>
      <c r="L20" s="5">
        <f t="shared" si="2"/>
        <v>120</v>
      </c>
      <c r="M20" s="36" t="s">
        <v>3</v>
      </c>
      <c r="N20" s="29" t="s">
        <v>62</v>
      </c>
      <c r="Q20" s="7"/>
    </row>
    <row r="21" spans="1:17" s="2" customFormat="1" ht="15.95" customHeight="1">
      <c r="A21" s="35">
        <v>8</v>
      </c>
      <c r="B21" s="4" t="s">
        <v>63</v>
      </c>
      <c r="C21" s="4" t="s">
        <v>64</v>
      </c>
      <c r="D21" s="4" t="s">
        <v>65</v>
      </c>
      <c r="E21" s="6" t="s">
        <v>11</v>
      </c>
      <c r="F21" s="22" t="s">
        <v>66</v>
      </c>
      <c r="G21" s="4">
        <v>11</v>
      </c>
      <c r="H21" s="5">
        <f>VLOOKUP(F21,'[1]KOYAS PERFUMARY'!$B$4:$F$123,5,FALSE)</f>
        <v>93</v>
      </c>
      <c r="I21" s="5">
        <f t="shared" si="0"/>
        <v>22</v>
      </c>
      <c r="J21" s="5">
        <f t="shared" si="1"/>
        <v>132</v>
      </c>
      <c r="K21" s="5"/>
      <c r="L21" s="5">
        <f t="shared" si="2"/>
        <v>1177</v>
      </c>
      <c r="M21" s="36" t="s">
        <v>12</v>
      </c>
      <c r="N21" s="29" t="s">
        <v>67</v>
      </c>
      <c r="Q21" s="7"/>
    </row>
    <row r="22" spans="1:17" s="2" customFormat="1" ht="15.95" customHeight="1">
      <c r="A22" s="35"/>
      <c r="B22" s="4" t="s">
        <v>63</v>
      </c>
      <c r="C22" s="4" t="s">
        <v>64</v>
      </c>
      <c r="D22" s="4" t="s">
        <v>65</v>
      </c>
      <c r="E22" s="6" t="s">
        <v>11</v>
      </c>
      <c r="F22" s="22" t="s">
        <v>66</v>
      </c>
      <c r="G22" s="4">
        <v>4</v>
      </c>
      <c r="H22" s="5">
        <f>VLOOKUP(F22,'[1]KOYAS PERFUMARY'!$B$4:$H$121,7,FALSE)</f>
        <v>58</v>
      </c>
      <c r="I22" s="5">
        <f t="shared" si="0"/>
        <v>8</v>
      </c>
      <c r="J22" s="5">
        <f t="shared" si="1"/>
        <v>48</v>
      </c>
      <c r="K22" s="5">
        <v>30</v>
      </c>
      <c r="L22" s="5">
        <f t="shared" si="2"/>
        <v>318</v>
      </c>
      <c r="M22" s="36" t="s">
        <v>4</v>
      </c>
      <c r="N22" s="29" t="s">
        <v>67</v>
      </c>
      <c r="Q22" s="7"/>
    </row>
    <row r="23" spans="1:17" s="2" customFormat="1" ht="30">
      <c r="A23" s="37">
        <v>9</v>
      </c>
      <c r="B23" s="24" t="s">
        <v>68</v>
      </c>
      <c r="C23" s="24" t="s">
        <v>69</v>
      </c>
      <c r="D23" s="24" t="s">
        <v>70</v>
      </c>
      <c r="E23" s="6" t="s">
        <v>11</v>
      </c>
      <c r="F23" s="25" t="s">
        <v>71</v>
      </c>
      <c r="G23" s="24">
        <v>3</v>
      </c>
      <c r="H23" s="26">
        <f>VLOOKUP(F23,'[1]KOYAS PERFUMARY'!$B$4:$F$123,5,FALSE)</f>
        <v>228</v>
      </c>
      <c r="I23" s="26">
        <f t="shared" si="0"/>
        <v>6</v>
      </c>
      <c r="J23" s="26">
        <f t="shared" si="1"/>
        <v>36</v>
      </c>
      <c r="K23" s="26"/>
      <c r="L23" s="26">
        <f t="shared" si="2"/>
        <v>726</v>
      </c>
      <c r="M23" s="38" t="s">
        <v>12</v>
      </c>
      <c r="N23" s="30" t="s">
        <v>72</v>
      </c>
      <c r="Q23" s="7"/>
    </row>
    <row r="24" spans="1:17" s="2" customFormat="1" ht="30">
      <c r="A24" s="37"/>
      <c r="B24" s="24" t="s">
        <v>68</v>
      </c>
      <c r="C24" s="24" t="s">
        <v>69</v>
      </c>
      <c r="D24" s="24" t="s">
        <v>70</v>
      </c>
      <c r="E24" s="6" t="s">
        <v>11</v>
      </c>
      <c r="F24" s="25" t="s">
        <v>71</v>
      </c>
      <c r="G24" s="24">
        <v>21</v>
      </c>
      <c r="H24" s="26">
        <f>VLOOKUP(F24,'[1]KOYAS PERFUMARY'!$B$4:$H$121,7,FALSE)</f>
        <v>122</v>
      </c>
      <c r="I24" s="26">
        <f t="shared" si="0"/>
        <v>42</v>
      </c>
      <c r="J24" s="26">
        <f t="shared" si="1"/>
        <v>252</v>
      </c>
      <c r="K24" s="26"/>
      <c r="L24" s="26">
        <f t="shared" si="2"/>
        <v>2856</v>
      </c>
      <c r="M24" s="38" t="s">
        <v>4</v>
      </c>
      <c r="N24" s="30" t="s">
        <v>72</v>
      </c>
      <c r="Q24" s="7"/>
    </row>
    <row r="25" spans="1:17" s="2" customFormat="1" ht="30">
      <c r="A25" s="37"/>
      <c r="B25" s="24" t="s">
        <v>68</v>
      </c>
      <c r="C25" s="24" t="s">
        <v>69</v>
      </c>
      <c r="D25" s="24" t="s">
        <v>70</v>
      </c>
      <c r="E25" s="6" t="s">
        <v>11</v>
      </c>
      <c r="F25" s="25" t="s">
        <v>71</v>
      </c>
      <c r="G25" s="24">
        <v>5</v>
      </c>
      <c r="H25" s="26">
        <f>VLOOKUP(F25,'[1]KOYAS PERFUMARY'!$B$4:$G$122,6,FALSE)</f>
        <v>105</v>
      </c>
      <c r="I25" s="26">
        <f t="shared" si="0"/>
        <v>10</v>
      </c>
      <c r="J25" s="26">
        <f t="shared" si="1"/>
        <v>60</v>
      </c>
      <c r="K25" s="26">
        <v>30</v>
      </c>
      <c r="L25" s="26">
        <f t="shared" si="2"/>
        <v>625</v>
      </c>
      <c r="M25" s="38" t="s">
        <v>3</v>
      </c>
      <c r="N25" s="30" t="s">
        <v>72</v>
      </c>
      <c r="Q25" s="7"/>
    </row>
    <row r="26" spans="1:17" s="2" customFormat="1" ht="15.95" customHeight="1">
      <c r="A26" s="35">
        <v>10</v>
      </c>
      <c r="B26" s="4" t="s">
        <v>73</v>
      </c>
      <c r="C26" s="4" t="s">
        <v>74</v>
      </c>
      <c r="D26" s="4" t="s">
        <v>75</v>
      </c>
      <c r="E26" s="6" t="s">
        <v>11</v>
      </c>
      <c r="F26" s="22" t="s">
        <v>76</v>
      </c>
      <c r="G26" s="4">
        <v>1</v>
      </c>
      <c r="H26" s="5">
        <f>VLOOKUP(F26,'[1]KOYAS PERFUMARY'!$B$4:$F$123,5,FALSE)</f>
        <v>93</v>
      </c>
      <c r="I26" s="5">
        <f t="shared" si="0"/>
        <v>2</v>
      </c>
      <c r="J26" s="5">
        <f t="shared" si="1"/>
        <v>12</v>
      </c>
      <c r="K26" s="5"/>
      <c r="L26" s="5">
        <f t="shared" si="2"/>
        <v>107</v>
      </c>
      <c r="M26" s="36" t="s">
        <v>12</v>
      </c>
      <c r="N26" s="29" t="s">
        <v>77</v>
      </c>
      <c r="Q26" s="7"/>
    </row>
    <row r="27" spans="1:17" s="2" customFormat="1" ht="15.95" customHeight="1">
      <c r="A27" s="35"/>
      <c r="B27" s="4" t="s">
        <v>73</v>
      </c>
      <c r="C27" s="4" t="s">
        <v>74</v>
      </c>
      <c r="D27" s="4" t="s">
        <v>75</v>
      </c>
      <c r="E27" s="6" t="s">
        <v>11</v>
      </c>
      <c r="F27" s="22" t="s">
        <v>76</v>
      </c>
      <c r="G27" s="4">
        <v>1</v>
      </c>
      <c r="H27" s="5">
        <f>VLOOKUP(F27,'[1]KOYAS PERFUMARY'!$B$4:$G$122,6,FALSE)</f>
        <v>53</v>
      </c>
      <c r="I27" s="5">
        <f t="shared" si="0"/>
        <v>2</v>
      </c>
      <c r="J27" s="5">
        <f t="shared" si="1"/>
        <v>12</v>
      </c>
      <c r="K27" s="5">
        <v>30</v>
      </c>
      <c r="L27" s="5">
        <f t="shared" si="2"/>
        <v>97</v>
      </c>
      <c r="M27" s="36" t="s">
        <v>3</v>
      </c>
      <c r="N27" s="29" t="s">
        <v>77</v>
      </c>
      <c r="Q27" s="7"/>
    </row>
    <row r="28" spans="1:17" s="2" customFormat="1" ht="15.95" customHeight="1">
      <c r="A28" s="35">
        <v>11</v>
      </c>
      <c r="B28" s="4" t="s">
        <v>73</v>
      </c>
      <c r="C28" s="4" t="s">
        <v>78</v>
      </c>
      <c r="D28" s="4" t="s">
        <v>79</v>
      </c>
      <c r="E28" s="6" t="s">
        <v>11</v>
      </c>
      <c r="F28" s="22" t="s">
        <v>80</v>
      </c>
      <c r="G28" s="4">
        <v>9</v>
      </c>
      <c r="H28" s="5">
        <f>VLOOKUP(F28,'[1]KOYAS PERFUMARY'!$B$4:$F$123,5,FALSE)</f>
        <v>111</v>
      </c>
      <c r="I28" s="5">
        <f t="shared" si="0"/>
        <v>18</v>
      </c>
      <c r="J28" s="5">
        <f t="shared" si="1"/>
        <v>108</v>
      </c>
      <c r="K28" s="5"/>
      <c r="L28" s="5">
        <f t="shared" si="2"/>
        <v>1125</v>
      </c>
      <c r="M28" s="36" t="s">
        <v>12</v>
      </c>
      <c r="N28" s="29" t="s">
        <v>81</v>
      </c>
      <c r="Q28" s="7"/>
    </row>
    <row r="29" spans="1:17" s="2" customFormat="1" ht="15.95" customHeight="1">
      <c r="A29" s="35"/>
      <c r="B29" s="4" t="s">
        <v>73</v>
      </c>
      <c r="C29" s="4" t="s">
        <v>78</v>
      </c>
      <c r="D29" s="4" t="s">
        <v>79</v>
      </c>
      <c r="E29" s="6" t="s">
        <v>11</v>
      </c>
      <c r="F29" s="22" t="s">
        <v>80</v>
      </c>
      <c r="G29" s="4">
        <v>23</v>
      </c>
      <c r="H29" s="5">
        <f>VLOOKUP(F29,'[1]KOYAS PERFUMARY'!$B$4:$H$121,7,FALSE)</f>
        <v>70</v>
      </c>
      <c r="I29" s="5">
        <f t="shared" si="0"/>
        <v>46</v>
      </c>
      <c r="J29" s="5">
        <f t="shared" si="1"/>
        <v>276</v>
      </c>
      <c r="K29" s="5">
        <v>30</v>
      </c>
      <c r="L29" s="5">
        <f t="shared" si="2"/>
        <v>1962</v>
      </c>
      <c r="M29" s="36" t="s">
        <v>4</v>
      </c>
      <c r="N29" s="29" t="s">
        <v>81</v>
      </c>
      <c r="Q29" s="7"/>
    </row>
    <row r="30" spans="1:17" s="2" customFormat="1" ht="15.95" customHeight="1">
      <c r="A30" s="35">
        <v>12</v>
      </c>
      <c r="B30" s="4" t="s">
        <v>82</v>
      </c>
      <c r="C30" s="4" t="s">
        <v>83</v>
      </c>
      <c r="D30" s="4" t="s">
        <v>84</v>
      </c>
      <c r="E30" s="6" t="s">
        <v>11</v>
      </c>
      <c r="F30" s="22" t="s">
        <v>85</v>
      </c>
      <c r="G30" s="4">
        <v>11</v>
      </c>
      <c r="H30" s="5">
        <f>VLOOKUP(F30,'[1]KOYAS PERFUMARY'!$B$4:$F$123,5,FALSE)</f>
        <v>204</v>
      </c>
      <c r="I30" s="5">
        <f t="shared" si="0"/>
        <v>22</v>
      </c>
      <c r="J30" s="5">
        <f t="shared" si="1"/>
        <v>132</v>
      </c>
      <c r="K30" s="5"/>
      <c r="L30" s="5">
        <f t="shared" si="2"/>
        <v>2398</v>
      </c>
      <c r="M30" s="36" t="s">
        <v>12</v>
      </c>
      <c r="N30" s="29" t="s">
        <v>86</v>
      </c>
    </row>
    <row r="31" spans="1:17" s="2" customFormat="1" ht="15.95" customHeight="1">
      <c r="A31" s="35"/>
      <c r="B31" s="4" t="s">
        <v>82</v>
      </c>
      <c r="C31" s="4" t="s">
        <v>83</v>
      </c>
      <c r="D31" s="4" t="s">
        <v>84</v>
      </c>
      <c r="E31" s="6" t="s">
        <v>11</v>
      </c>
      <c r="F31" s="22" t="s">
        <v>85</v>
      </c>
      <c r="G31" s="4">
        <v>4</v>
      </c>
      <c r="H31" s="5">
        <f>VLOOKUP(F31,'[1]KOYAS PERFUMARY'!$B$4:$H$121,7,FALSE)</f>
        <v>99</v>
      </c>
      <c r="I31" s="5">
        <f t="shared" si="0"/>
        <v>8</v>
      </c>
      <c r="J31" s="5">
        <f t="shared" si="1"/>
        <v>48</v>
      </c>
      <c r="K31" s="5">
        <v>30</v>
      </c>
      <c r="L31" s="5">
        <f t="shared" si="2"/>
        <v>482</v>
      </c>
      <c r="M31" s="36" t="s">
        <v>4</v>
      </c>
      <c r="N31" s="29" t="s">
        <v>86</v>
      </c>
    </row>
    <row r="32" spans="1:17" s="2" customFormat="1" ht="15.95" customHeight="1">
      <c r="A32" s="35">
        <v>13</v>
      </c>
      <c r="B32" s="4" t="s">
        <v>87</v>
      </c>
      <c r="C32" s="4" t="s">
        <v>88</v>
      </c>
      <c r="D32" s="4" t="s">
        <v>89</v>
      </c>
      <c r="E32" s="6" t="s">
        <v>11</v>
      </c>
      <c r="F32" s="22" t="s">
        <v>90</v>
      </c>
      <c r="G32" s="4">
        <v>6</v>
      </c>
      <c r="H32" s="5">
        <f>VLOOKUP(F32,'[1]KOYAS PERFUMARY'!$B$4:$F$123,5,FALSE)</f>
        <v>111</v>
      </c>
      <c r="I32" s="5">
        <f t="shared" si="0"/>
        <v>12</v>
      </c>
      <c r="J32" s="5">
        <f t="shared" si="1"/>
        <v>72</v>
      </c>
      <c r="K32" s="5"/>
      <c r="L32" s="5">
        <f t="shared" si="2"/>
        <v>750</v>
      </c>
      <c r="M32" s="36" t="s">
        <v>12</v>
      </c>
      <c r="N32" s="29" t="s">
        <v>91</v>
      </c>
      <c r="Q32" s="7"/>
    </row>
    <row r="33" spans="1:17" s="2" customFormat="1" ht="15.95" customHeight="1">
      <c r="A33" s="35"/>
      <c r="B33" s="4" t="s">
        <v>87</v>
      </c>
      <c r="C33" s="4" t="s">
        <v>88</v>
      </c>
      <c r="D33" s="4" t="s">
        <v>89</v>
      </c>
      <c r="E33" s="6" t="s">
        <v>11</v>
      </c>
      <c r="F33" s="22" t="s">
        <v>90</v>
      </c>
      <c r="G33" s="4">
        <v>1</v>
      </c>
      <c r="H33" s="5">
        <f>VLOOKUP(F33,'[1]KOYAS PERFUMARY'!$B$4:$H$121,7,FALSE)</f>
        <v>70</v>
      </c>
      <c r="I33" s="5">
        <f t="shared" si="0"/>
        <v>2</v>
      </c>
      <c r="J33" s="5">
        <f t="shared" si="1"/>
        <v>12</v>
      </c>
      <c r="K33" s="5"/>
      <c r="L33" s="5">
        <f t="shared" si="2"/>
        <v>84</v>
      </c>
      <c r="M33" s="36" t="s">
        <v>4</v>
      </c>
      <c r="N33" s="29" t="s">
        <v>91</v>
      </c>
      <c r="Q33" s="7"/>
    </row>
    <row r="34" spans="1:17" s="2" customFormat="1" ht="15.95" customHeight="1">
      <c r="A34" s="35"/>
      <c r="B34" s="4" t="s">
        <v>87</v>
      </c>
      <c r="C34" s="4" t="s">
        <v>88</v>
      </c>
      <c r="D34" s="4" t="s">
        <v>89</v>
      </c>
      <c r="E34" s="6" t="s">
        <v>11</v>
      </c>
      <c r="F34" s="22" t="s">
        <v>90</v>
      </c>
      <c r="G34" s="4">
        <v>20</v>
      </c>
      <c r="H34" s="5">
        <f>VLOOKUP(F34,'[1]KOYAS PERFUMARY'!$B$4:$G$122,6,FALSE)</f>
        <v>64</v>
      </c>
      <c r="I34" s="5">
        <f t="shared" si="0"/>
        <v>40</v>
      </c>
      <c r="J34" s="5">
        <f t="shared" si="1"/>
        <v>240</v>
      </c>
      <c r="K34" s="5">
        <v>30</v>
      </c>
      <c r="L34" s="5">
        <f t="shared" si="2"/>
        <v>1590</v>
      </c>
      <c r="M34" s="36" t="s">
        <v>3</v>
      </c>
      <c r="N34" s="29" t="s">
        <v>91</v>
      </c>
      <c r="Q34" s="7"/>
    </row>
    <row r="35" spans="1:17" s="2" customFormat="1" ht="15.95" customHeight="1">
      <c r="A35" s="35">
        <v>14</v>
      </c>
      <c r="B35" s="4" t="s">
        <v>87</v>
      </c>
      <c r="C35" s="4" t="s">
        <v>92</v>
      </c>
      <c r="D35" s="4" t="s">
        <v>93</v>
      </c>
      <c r="E35" s="6" t="s">
        <v>11</v>
      </c>
      <c r="F35" s="22" t="s">
        <v>94</v>
      </c>
      <c r="G35" s="4">
        <v>2</v>
      </c>
      <c r="H35" s="5">
        <f>VLOOKUP(F35,'[1]KOYAS PERFUMARY'!$B$4:$F$123,5,FALSE)</f>
        <v>180</v>
      </c>
      <c r="I35" s="5">
        <f t="shared" si="0"/>
        <v>4</v>
      </c>
      <c r="J35" s="5">
        <f t="shared" si="1"/>
        <v>24</v>
      </c>
      <c r="K35" s="5"/>
      <c r="L35" s="5">
        <f t="shared" si="2"/>
        <v>388</v>
      </c>
      <c r="M35" s="36" t="s">
        <v>12</v>
      </c>
      <c r="N35" s="29" t="s">
        <v>95</v>
      </c>
      <c r="Q35" s="7"/>
    </row>
    <row r="36" spans="1:17" s="2" customFormat="1" ht="15.95" customHeight="1">
      <c r="A36" s="35"/>
      <c r="B36" s="4" t="s">
        <v>87</v>
      </c>
      <c r="C36" s="4" t="s">
        <v>92</v>
      </c>
      <c r="D36" s="4" t="s">
        <v>93</v>
      </c>
      <c r="E36" s="6" t="s">
        <v>11</v>
      </c>
      <c r="F36" s="22" t="s">
        <v>94</v>
      </c>
      <c r="G36" s="4">
        <v>20</v>
      </c>
      <c r="H36" s="5">
        <f>VLOOKUP(F36,'[1]KOYAS PERFUMARY'!$B$4:$G$122,6,FALSE)</f>
        <v>87</v>
      </c>
      <c r="I36" s="5">
        <f t="shared" si="0"/>
        <v>40</v>
      </c>
      <c r="J36" s="5">
        <f t="shared" si="1"/>
        <v>240</v>
      </c>
      <c r="K36" s="5">
        <v>30</v>
      </c>
      <c r="L36" s="5">
        <f t="shared" si="2"/>
        <v>2050</v>
      </c>
      <c r="M36" s="36" t="s">
        <v>3</v>
      </c>
      <c r="N36" s="29" t="s">
        <v>95</v>
      </c>
      <c r="Q36" s="7"/>
    </row>
    <row r="37" spans="1:17" s="2" customFormat="1" ht="15.95" customHeight="1">
      <c r="A37" s="35">
        <v>15</v>
      </c>
      <c r="B37" s="4" t="s">
        <v>96</v>
      </c>
      <c r="C37" s="4" t="s">
        <v>97</v>
      </c>
      <c r="D37" s="4" t="s">
        <v>98</v>
      </c>
      <c r="E37" s="6" t="s">
        <v>11</v>
      </c>
      <c r="F37" s="22" t="s">
        <v>33</v>
      </c>
      <c r="G37" s="4">
        <v>2</v>
      </c>
      <c r="H37" s="5">
        <f>VLOOKUP(F37,'[1]KOYAS PERFUMARY'!$B$4:$F$123,5,FALSE)</f>
        <v>180</v>
      </c>
      <c r="I37" s="5">
        <f t="shared" si="0"/>
        <v>4</v>
      </c>
      <c r="J37" s="5">
        <f t="shared" si="1"/>
        <v>24</v>
      </c>
      <c r="K37" s="5">
        <v>30</v>
      </c>
      <c r="L37" s="5">
        <f t="shared" si="2"/>
        <v>418</v>
      </c>
      <c r="M37" s="36" t="s">
        <v>12</v>
      </c>
      <c r="N37" s="29" t="s">
        <v>34</v>
      </c>
      <c r="Q37" s="7"/>
    </row>
    <row r="38" spans="1:17" s="2" customFormat="1" ht="15.95" customHeight="1">
      <c r="A38" s="35">
        <v>16</v>
      </c>
      <c r="B38" s="4" t="s">
        <v>96</v>
      </c>
      <c r="C38" s="4" t="s">
        <v>99</v>
      </c>
      <c r="D38" s="4" t="s">
        <v>100</v>
      </c>
      <c r="E38" s="6" t="s">
        <v>11</v>
      </c>
      <c r="F38" s="22" t="s">
        <v>101</v>
      </c>
      <c r="G38" s="4">
        <v>7</v>
      </c>
      <c r="H38" s="5">
        <f>VLOOKUP(F38,'[1]KOYAS PERFUMARY'!$B$4:$F$123,5,FALSE)</f>
        <v>151</v>
      </c>
      <c r="I38" s="5">
        <f t="shared" si="0"/>
        <v>14</v>
      </c>
      <c r="J38" s="5">
        <f t="shared" si="1"/>
        <v>84</v>
      </c>
      <c r="K38" s="5"/>
      <c r="L38" s="5">
        <f t="shared" si="2"/>
        <v>1155</v>
      </c>
      <c r="M38" s="36" t="s">
        <v>12</v>
      </c>
      <c r="N38" s="29" t="s">
        <v>102</v>
      </c>
      <c r="Q38" s="7"/>
    </row>
    <row r="39" spans="1:17" s="2" customFormat="1" ht="15.95" customHeight="1">
      <c r="A39" s="35"/>
      <c r="B39" s="4" t="s">
        <v>96</v>
      </c>
      <c r="C39" s="4" t="s">
        <v>99</v>
      </c>
      <c r="D39" s="4" t="s">
        <v>100</v>
      </c>
      <c r="E39" s="6" t="s">
        <v>11</v>
      </c>
      <c r="F39" s="22" t="s">
        <v>101</v>
      </c>
      <c r="G39" s="4">
        <v>1</v>
      </c>
      <c r="H39" s="5">
        <f>VLOOKUP(F39,'[1]KOYAS PERFUMARY'!$B$4:$H$121,7,FALSE)</f>
        <v>82</v>
      </c>
      <c r="I39" s="5">
        <f t="shared" si="0"/>
        <v>2</v>
      </c>
      <c r="J39" s="5">
        <f t="shared" si="1"/>
        <v>12</v>
      </c>
      <c r="K39" s="5">
        <v>30</v>
      </c>
      <c r="L39" s="5">
        <f t="shared" si="2"/>
        <v>126</v>
      </c>
      <c r="M39" s="36" t="s">
        <v>4</v>
      </c>
      <c r="N39" s="29" t="s">
        <v>102</v>
      </c>
      <c r="Q39" s="7"/>
    </row>
    <row r="40" spans="1:17" s="2" customFormat="1" ht="15.95" customHeight="1">
      <c r="A40" s="35">
        <v>17</v>
      </c>
      <c r="B40" s="4" t="s">
        <v>96</v>
      </c>
      <c r="C40" s="4" t="s">
        <v>103</v>
      </c>
      <c r="D40" s="4" t="s">
        <v>104</v>
      </c>
      <c r="E40" s="6" t="s">
        <v>11</v>
      </c>
      <c r="F40" s="22" t="s">
        <v>105</v>
      </c>
      <c r="G40" s="4">
        <v>10</v>
      </c>
      <c r="H40" s="5">
        <f>VLOOKUP(F40,'[1]KOYAS PERFUMARY'!$B$4:$F$123,5,FALSE)</f>
        <v>111</v>
      </c>
      <c r="I40" s="5">
        <f t="shared" si="0"/>
        <v>20</v>
      </c>
      <c r="J40" s="5">
        <f t="shared" si="1"/>
        <v>120</v>
      </c>
      <c r="K40" s="5"/>
      <c r="L40" s="5">
        <f t="shared" si="2"/>
        <v>1250</v>
      </c>
      <c r="M40" s="36" t="s">
        <v>12</v>
      </c>
      <c r="N40" s="29" t="s">
        <v>106</v>
      </c>
      <c r="Q40" s="7"/>
    </row>
    <row r="41" spans="1:17" s="2" customFormat="1" ht="15.95" customHeight="1">
      <c r="A41" s="35"/>
      <c r="B41" s="4" t="s">
        <v>96</v>
      </c>
      <c r="C41" s="4" t="s">
        <v>103</v>
      </c>
      <c r="D41" s="4" t="s">
        <v>104</v>
      </c>
      <c r="E41" s="6" t="s">
        <v>11</v>
      </c>
      <c r="F41" s="22" t="s">
        <v>105</v>
      </c>
      <c r="G41" s="4">
        <v>4</v>
      </c>
      <c r="H41" s="5">
        <f>VLOOKUP(F41,'[1]KOYAS PERFUMARY'!$B$4:$H$121,7,FALSE)</f>
        <v>64</v>
      </c>
      <c r="I41" s="5">
        <f t="shared" si="0"/>
        <v>8</v>
      </c>
      <c r="J41" s="5">
        <f t="shared" si="1"/>
        <v>48</v>
      </c>
      <c r="K41" s="5">
        <v>30</v>
      </c>
      <c r="L41" s="5">
        <f t="shared" si="2"/>
        <v>342</v>
      </c>
      <c r="M41" s="36" t="s">
        <v>4</v>
      </c>
      <c r="N41" s="29" t="s">
        <v>106</v>
      </c>
      <c r="Q41" s="7"/>
    </row>
    <row r="42" spans="1:17" s="2" customFormat="1" ht="15.95" customHeight="1">
      <c r="A42" s="35">
        <v>18</v>
      </c>
      <c r="B42" s="4" t="s">
        <v>96</v>
      </c>
      <c r="C42" s="4" t="s">
        <v>107</v>
      </c>
      <c r="D42" s="4" t="s">
        <v>108</v>
      </c>
      <c r="E42" s="6" t="s">
        <v>11</v>
      </c>
      <c r="F42" s="22" t="s">
        <v>109</v>
      </c>
      <c r="G42" s="4">
        <v>4</v>
      </c>
      <c r="H42" s="5">
        <v>41</v>
      </c>
      <c r="I42" s="5">
        <f t="shared" si="0"/>
        <v>8</v>
      </c>
      <c r="J42" s="5">
        <f t="shared" si="1"/>
        <v>48</v>
      </c>
      <c r="K42" s="5"/>
      <c r="L42" s="5">
        <f t="shared" si="2"/>
        <v>220</v>
      </c>
      <c r="M42" s="36" t="s">
        <v>4</v>
      </c>
      <c r="N42" s="29" t="s">
        <v>110</v>
      </c>
      <c r="Q42" s="7"/>
    </row>
    <row r="43" spans="1:17" s="2" customFormat="1" ht="15.95" customHeight="1">
      <c r="A43" s="35"/>
      <c r="B43" s="4" t="s">
        <v>96</v>
      </c>
      <c r="C43" s="4" t="s">
        <v>107</v>
      </c>
      <c r="D43" s="4" t="s">
        <v>108</v>
      </c>
      <c r="E43" s="6" t="s">
        <v>11</v>
      </c>
      <c r="F43" s="22" t="s">
        <v>109</v>
      </c>
      <c r="G43" s="4">
        <v>7</v>
      </c>
      <c r="H43" s="5">
        <v>29</v>
      </c>
      <c r="I43" s="5">
        <f t="shared" si="0"/>
        <v>14</v>
      </c>
      <c r="J43" s="5">
        <f t="shared" si="1"/>
        <v>84</v>
      </c>
      <c r="K43" s="5">
        <v>30</v>
      </c>
      <c r="L43" s="5">
        <f t="shared" si="2"/>
        <v>331</v>
      </c>
      <c r="M43" s="36" t="s">
        <v>3</v>
      </c>
      <c r="N43" s="29" t="s">
        <v>110</v>
      </c>
      <c r="Q43" s="7"/>
    </row>
    <row r="44" spans="1:17" s="2" customFormat="1" ht="15.95" customHeight="1">
      <c r="A44" s="35">
        <v>19</v>
      </c>
      <c r="B44" s="4" t="s">
        <v>96</v>
      </c>
      <c r="C44" s="4" t="s">
        <v>111</v>
      </c>
      <c r="D44" s="4" t="s">
        <v>112</v>
      </c>
      <c r="E44" s="6" t="s">
        <v>11</v>
      </c>
      <c r="F44" s="22" t="s">
        <v>85</v>
      </c>
      <c r="G44" s="4">
        <v>10</v>
      </c>
      <c r="H44" s="5">
        <f>VLOOKUP(F44,'[1]KOYAS PERFUMARY'!$B$4:$F$123,5,FALSE)</f>
        <v>204</v>
      </c>
      <c r="I44" s="5">
        <f t="shared" si="0"/>
        <v>20</v>
      </c>
      <c r="J44" s="5">
        <f t="shared" si="1"/>
        <v>120</v>
      </c>
      <c r="K44" s="5"/>
      <c r="L44" s="5">
        <f t="shared" si="2"/>
        <v>2180</v>
      </c>
      <c r="M44" s="36" t="s">
        <v>12</v>
      </c>
      <c r="N44" s="29" t="s">
        <v>86</v>
      </c>
      <c r="Q44" s="7"/>
    </row>
    <row r="45" spans="1:17" s="2" customFormat="1" ht="15.95" customHeight="1">
      <c r="A45" s="35"/>
      <c r="B45" s="4" t="s">
        <v>96</v>
      </c>
      <c r="C45" s="4" t="s">
        <v>111</v>
      </c>
      <c r="D45" s="4" t="s">
        <v>112</v>
      </c>
      <c r="E45" s="6" t="s">
        <v>11</v>
      </c>
      <c r="F45" s="22" t="s">
        <v>85</v>
      </c>
      <c r="G45" s="4">
        <v>4</v>
      </c>
      <c r="H45" s="5">
        <f>VLOOKUP(F45,'[1]KOYAS PERFUMARY'!$B$4:$H$121,7,FALSE)</f>
        <v>99</v>
      </c>
      <c r="I45" s="5">
        <f t="shared" si="0"/>
        <v>8</v>
      </c>
      <c r="J45" s="5">
        <f t="shared" si="1"/>
        <v>48</v>
      </c>
      <c r="K45" s="5">
        <v>30</v>
      </c>
      <c r="L45" s="5">
        <f t="shared" si="2"/>
        <v>482</v>
      </c>
      <c r="M45" s="36" t="s">
        <v>4</v>
      </c>
      <c r="N45" s="29" t="s">
        <v>86</v>
      </c>
      <c r="Q45" s="7"/>
    </row>
    <row r="46" spans="1:17" s="2" customFormat="1" ht="15.95" customHeight="1">
      <c r="A46" s="35">
        <v>20</v>
      </c>
      <c r="B46" s="4" t="s">
        <v>96</v>
      </c>
      <c r="C46" s="4" t="s">
        <v>113</v>
      </c>
      <c r="D46" s="4" t="s">
        <v>114</v>
      </c>
      <c r="E46" s="6" t="s">
        <v>11</v>
      </c>
      <c r="F46" s="23" t="s">
        <v>115</v>
      </c>
      <c r="G46" s="4">
        <v>28</v>
      </c>
      <c r="H46" s="5">
        <f>VLOOKUP(F46,'[1]KOYAS PERFUMARY'!$B$4:$F$123,5,FALSE)</f>
        <v>187</v>
      </c>
      <c r="I46" s="5">
        <f t="shared" si="0"/>
        <v>56</v>
      </c>
      <c r="J46" s="5">
        <f t="shared" si="1"/>
        <v>336</v>
      </c>
      <c r="K46" s="5"/>
      <c r="L46" s="5">
        <f t="shared" si="2"/>
        <v>5628</v>
      </c>
      <c r="M46" s="36" t="s">
        <v>12</v>
      </c>
      <c r="N46" s="31" t="s">
        <v>116</v>
      </c>
      <c r="Q46" s="7"/>
    </row>
    <row r="47" spans="1:17" s="2" customFormat="1" ht="15.95" customHeight="1">
      <c r="A47" s="35"/>
      <c r="B47" s="4" t="s">
        <v>96</v>
      </c>
      <c r="C47" s="4" t="s">
        <v>113</v>
      </c>
      <c r="D47" s="4" t="s">
        <v>114</v>
      </c>
      <c r="E47" s="6" t="s">
        <v>11</v>
      </c>
      <c r="F47" s="23" t="s">
        <v>115</v>
      </c>
      <c r="G47" s="4">
        <v>24</v>
      </c>
      <c r="H47" s="5">
        <f>VLOOKUP(F47,'[1]KOYAS PERFUMARY'!$B$4:$H$121,7,FALSE)</f>
        <v>82</v>
      </c>
      <c r="I47" s="5">
        <f t="shared" si="0"/>
        <v>48</v>
      </c>
      <c r="J47" s="5">
        <f t="shared" si="1"/>
        <v>288</v>
      </c>
      <c r="K47" s="5">
        <v>30</v>
      </c>
      <c r="L47" s="5">
        <f t="shared" si="2"/>
        <v>2334</v>
      </c>
      <c r="M47" s="36" t="s">
        <v>4</v>
      </c>
      <c r="N47" s="29" t="s">
        <v>117</v>
      </c>
      <c r="Q47" s="7"/>
    </row>
    <row r="48" spans="1:17" s="2" customFormat="1" ht="15.95" customHeight="1">
      <c r="A48" s="35">
        <v>21</v>
      </c>
      <c r="B48" s="4" t="s">
        <v>118</v>
      </c>
      <c r="C48" s="4" t="s">
        <v>119</v>
      </c>
      <c r="D48" s="4" t="s">
        <v>120</v>
      </c>
      <c r="E48" s="6" t="s">
        <v>11</v>
      </c>
      <c r="F48" s="22" t="s">
        <v>85</v>
      </c>
      <c r="G48" s="4">
        <v>24</v>
      </c>
      <c r="H48" s="5">
        <f>VLOOKUP(F48,'[1]KOYAS PERFUMARY'!$B$4:$F$123,5,FALSE)</f>
        <v>204</v>
      </c>
      <c r="I48" s="5">
        <f t="shared" si="0"/>
        <v>48</v>
      </c>
      <c r="J48" s="5">
        <f t="shared" si="1"/>
        <v>288</v>
      </c>
      <c r="K48" s="5"/>
      <c r="L48" s="5">
        <f t="shared" si="2"/>
        <v>5232</v>
      </c>
      <c r="M48" s="36" t="s">
        <v>12</v>
      </c>
      <c r="N48" s="29" t="s">
        <v>121</v>
      </c>
      <c r="Q48" s="7"/>
    </row>
    <row r="49" spans="1:17" s="2" customFormat="1" ht="15.95" customHeight="1">
      <c r="A49" s="35"/>
      <c r="B49" s="4" t="s">
        <v>118</v>
      </c>
      <c r="C49" s="4" t="s">
        <v>119</v>
      </c>
      <c r="D49" s="4" t="s">
        <v>120</v>
      </c>
      <c r="E49" s="6" t="s">
        <v>11</v>
      </c>
      <c r="F49" s="22" t="s">
        <v>85</v>
      </c>
      <c r="G49" s="4">
        <v>1</v>
      </c>
      <c r="H49" s="5">
        <f>VLOOKUP(F49,'[1]KOYAS PERFUMARY'!$B$4:$H$121,7,FALSE)</f>
        <v>99</v>
      </c>
      <c r="I49" s="5">
        <f t="shared" si="0"/>
        <v>2</v>
      </c>
      <c r="J49" s="5">
        <f t="shared" si="1"/>
        <v>12</v>
      </c>
      <c r="K49" s="5">
        <v>30</v>
      </c>
      <c r="L49" s="5">
        <f t="shared" si="2"/>
        <v>143</v>
      </c>
      <c r="M49" s="36" t="s">
        <v>4</v>
      </c>
      <c r="N49" s="29" t="s">
        <v>121</v>
      </c>
      <c r="Q49" s="7"/>
    </row>
    <row r="50" spans="1:17" s="2" customFormat="1" ht="15.95" customHeight="1">
      <c r="A50" s="35">
        <v>22</v>
      </c>
      <c r="B50" s="4" t="s">
        <v>118</v>
      </c>
      <c r="C50" s="4" t="s">
        <v>122</v>
      </c>
      <c r="D50" s="4" t="s">
        <v>123</v>
      </c>
      <c r="E50" s="6" t="s">
        <v>11</v>
      </c>
      <c r="F50" s="23" t="s">
        <v>124</v>
      </c>
      <c r="G50" s="4">
        <v>7</v>
      </c>
      <c r="H50" s="5">
        <f>VLOOKUP(F50,'[1]KOYAS PERFUMARY'!$B$4:$F$123,5,FALSE)</f>
        <v>158</v>
      </c>
      <c r="I50" s="5">
        <f t="shared" si="0"/>
        <v>14</v>
      </c>
      <c r="J50" s="5">
        <f t="shared" si="1"/>
        <v>84</v>
      </c>
      <c r="K50" s="5"/>
      <c r="L50" s="5">
        <f t="shared" si="2"/>
        <v>1204</v>
      </c>
      <c r="M50" s="36" t="s">
        <v>12</v>
      </c>
      <c r="N50" s="29" t="s">
        <v>125</v>
      </c>
      <c r="Q50" s="7"/>
    </row>
    <row r="51" spans="1:17" s="2" customFormat="1" ht="15.95" customHeight="1">
      <c r="A51" s="35"/>
      <c r="B51" s="4" t="s">
        <v>118</v>
      </c>
      <c r="C51" s="4" t="s">
        <v>122</v>
      </c>
      <c r="D51" s="4" t="s">
        <v>123</v>
      </c>
      <c r="E51" s="6" t="s">
        <v>11</v>
      </c>
      <c r="F51" s="23" t="s">
        <v>124</v>
      </c>
      <c r="G51" s="4">
        <v>2</v>
      </c>
      <c r="H51" s="5">
        <f>VLOOKUP(F51,'[1]KOYAS PERFUMARY'!$B$4:$H$121,7,FALSE)</f>
        <v>99</v>
      </c>
      <c r="I51" s="5">
        <f t="shared" si="0"/>
        <v>4</v>
      </c>
      <c r="J51" s="5">
        <f t="shared" si="1"/>
        <v>24</v>
      </c>
      <c r="K51" s="5">
        <v>30</v>
      </c>
      <c r="L51" s="5">
        <f t="shared" si="2"/>
        <v>256</v>
      </c>
      <c r="M51" s="36" t="s">
        <v>4</v>
      </c>
      <c r="N51" s="29" t="s">
        <v>125</v>
      </c>
      <c r="Q51" s="7"/>
    </row>
    <row r="52" spans="1:17" s="2" customFormat="1" ht="15.95" customHeight="1">
      <c r="A52" s="35">
        <v>23</v>
      </c>
      <c r="B52" s="4" t="s">
        <v>118</v>
      </c>
      <c r="C52" s="4" t="s">
        <v>126</v>
      </c>
      <c r="D52" s="4" t="s">
        <v>127</v>
      </c>
      <c r="E52" s="6" t="s">
        <v>11</v>
      </c>
      <c r="F52" s="22" t="s">
        <v>128</v>
      </c>
      <c r="G52" s="4">
        <v>10</v>
      </c>
      <c r="H52" s="5">
        <f>VLOOKUP(F52,'[1]KOYAS PERFUMARY'!$B$4:$F$123,5,FALSE)</f>
        <v>146</v>
      </c>
      <c r="I52" s="5">
        <f t="shared" si="0"/>
        <v>20</v>
      </c>
      <c r="J52" s="5">
        <f t="shared" si="1"/>
        <v>120</v>
      </c>
      <c r="K52" s="5"/>
      <c r="L52" s="5">
        <f t="shared" si="2"/>
        <v>1600</v>
      </c>
      <c r="M52" s="36" t="s">
        <v>12</v>
      </c>
      <c r="N52" s="29" t="s">
        <v>129</v>
      </c>
      <c r="Q52" s="7"/>
    </row>
    <row r="53" spans="1:17" s="2" customFormat="1" ht="15.95" customHeight="1">
      <c r="A53" s="35"/>
      <c r="B53" s="4" t="s">
        <v>118</v>
      </c>
      <c r="C53" s="4" t="s">
        <v>126</v>
      </c>
      <c r="D53" s="4" t="s">
        <v>127</v>
      </c>
      <c r="E53" s="6" t="s">
        <v>11</v>
      </c>
      <c r="F53" s="22" t="s">
        <v>128</v>
      </c>
      <c r="G53" s="4">
        <v>3</v>
      </c>
      <c r="H53" s="5">
        <f>VLOOKUP(F53,'[1]KOYAS PERFUMARY'!$B$4:$H$121,7,FALSE)</f>
        <v>93</v>
      </c>
      <c r="I53" s="5">
        <f t="shared" si="0"/>
        <v>6</v>
      </c>
      <c r="J53" s="5">
        <f t="shared" si="1"/>
        <v>36</v>
      </c>
      <c r="K53" s="5">
        <v>30</v>
      </c>
      <c r="L53" s="5">
        <f t="shared" si="2"/>
        <v>351</v>
      </c>
      <c r="M53" s="36" t="s">
        <v>4</v>
      </c>
      <c r="N53" s="29" t="s">
        <v>129</v>
      </c>
      <c r="Q53" s="7"/>
    </row>
    <row r="54" spans="1:17" s="2" customFormat="1" ht="15.95" customHeight="1">
      <c r="A54" s="35">
        <v>24</v>
      </c>
      <c r="B54" s="4" t="s">
        <v>130</v>
      </c>
      <c r="C54" s="4" t="s">
        <v>131</v>
      </c>
      <c r="D54" s="4" t="s">
        <v>132</v>
      </c>
      <c r="E54" s="6" t="s">
        <v>11</v>
      </c>
      <c r="F54" s="22" t="s">
        <v>133</v>
      </c>
      <c r="G54" s="4">
        <v>6</v>
      </c>
      <c r="H54" s="5">
        <f>VLOOKUP(F54,'[1]KOYAS PERFUMARY'!$B$4:$F$123,5,FALSE)</f>
        <v>221</v>
      </c>
      <c r="I54" s="5">
        <f t="shared" si="0"/>
        <v>12</v>
      </c>
      <c r="J54" s="5">
        <f t="shared" si="1"/>
        <v>72</v>
      </c>
      <c r="K54" s="5">
        <v>30</v>
      </c>
      <c r="L54" s="5">
        <f t="shared" si="2"/>
        <v>1440</v>
      </c>
      <c r="M54" s="36" t="s">
        <v>12</v>
      </c>
      <c r="N54" s="29" t="s">
        <v>134</v>
      </c>
      <c r="Q54" s="7"/>
    </row>
    <row r="55" spans="1:17" s="2" customFormat="1" ht="15.95" customHeight="1">
      <c r="A55" s="35">
        <v>25</v>
      </c>
      <c r="B55" s="4" t="s">
        <v>135</v>
      </c>
      <c r="C55" s="4" t="s">
        <v>136</v>
      </c>
      <c r="D55" s="4" t="s">
        <v>137</v>
      </c>
      <c r="E55" s="6" t="s">
        <v>11</v>
      </c>
      <c r="F55" s="22" t="s">
        <v>138</v>
      </c>
      <c r="G55" s="4">
        <v>5</v>
      </c>
      <c r="H55" s="5">
        <f>VLOOKUP(F55,'[1]KOYAS PERFUMARY'!$B$4:$F$123,5,FALSE)</f>
        <v>111</v>
      </c>
      <c r="I55" s="5">
        <f t="shared" si="0"/>
        <v>10</v>
      </c>
      <c r="J55" s="5">
        <f t="shared" si="1"/>
        <v>60</v>
      </c>
      <c r="K55" s="5">
        <v>30</v>
      </c>
      <c r="L55" s="5">
        <f t="shared" si="2"/>
        <v>655</v>
      </c>
      <c r="M55" s="36" t="s">
        <v>12</v>
      </c>
      <c r="N55" s="29" t="s">
        <v>139</v>
      </c>
      <c r="Q55" s="7"/>
    </row>
    <row r="56" spans="1:17" s="2" customFormat="1" ht="15.95" customHeight="1">
      <c r="A56" s="35">
        <v>26</v>
      </c>
      <c r="B56" s="4" t="s">
        <v>135</v>
      </c>
      <c r="C56" s="4" t="s">
        <v>140</v>
      </c>
      <c r="D56" s="4" t="s">
        <v>141</v>
      </c>
      <c r="E56" s="6" t="s">
        <v>11</v>
      </c>
      <c r="F56" s="22" t="s">
        <v>142</v>
      </c>
      <c r="G56" s="4">
        <v>22</v>
      </c>
      <c r="H56" s="5">
        <f>VLOOKUP(F56,'[1]KOYAS PERFUMARY'!$B$4:$H$121,7,FALSE)</f>
        <v>122</v>
      </c>
      <c r="I56" s="5">
        <f t="shared" si="0"/>
        <v>44</v>
      </c>
      <c r="J56" s="5">
        <f t="shared" si="1"/>
        <v>264</v>
      </c>
      <c r="K56" s="5">
        <v>30</v>
      </c>
      <c r="L56" s="5">
        <f t="shared" si="2"/>
        <v>3022</v>
      </c>
      <c r="M56" s="36" t="s">
        <v>4</v>
      </c>
      <c r="N56" s="29" t="s">
        <v>143</v>
      </c>
      <c r="Q56" s="7"/>
    </row>
    <row r="57" spans="1:17" s="2" customFormat="1" ht="15.95" customHeight="1">
      <c r="A57" s="35">
        <v>27</v>
      </c>
      <c r="B57" s="4" t="s">
        <v>144</v>
      </c>
      <c r="C57" s="4" t="s">
        <v>145</v>
      </c>
      <c r="D57" s="4" t="s">
        <v>146</v>
      </c>
      <c r="E57" s="6" t="s">
        <v>11</v>
      </c>
      <c r="F57" s="22" t="s">
        <v>147</v>
      </c>
      <c r="G57" s="4">
        <v>6</v>
      </c>
      <c r="H57" s="5">
        <f>VLOOKUP(F57,'[1]KOYAS PERFUMARY'!$B$4:$F$123,5,FALSE)</f>
        <v>82</v>
      </c>
      <c r="I57" s="5">
        <f t="shared" si="0"/>
        <v>12</v>
      </c>
      <c r="J57" s="5">
        <f t="shared" si="1"/>
        <v>72</v>
      </c>
      <c r="K57" s="5"/>
      <c r="L57" s="5">
        <f t="shared" si="2"/>
        <v>576</v>
      </c>
      <c r="M57" s="36" t="s">
        <v>12</v>
      </c>
      <c r="N57" s="29" t="s">
        <v>148</v>
      </c>
      <c r="Q57" s="7"/>
    </row>
    <row r="58" spans="1:17" s="2" customFormat="1" ht="15.95" customHeight="1">
      <c r="A58" s="35"/>
      <c r="B58" s="4" t="s">
        <v>144</v>
      </c>
      <c r="C58" s="4" t="s">
        <v>145</v>
      </c>
      <c r="D58" s="4" t="s">
        <v>146</v>
      </c>
      <c r="E58" s="6" t="s">
        <v>11</v>
      </c>
      <c r="F58" s="22" t="s">
        <v>147</v>
      </c>
      <c r="G58" s="4">
        <v>22</v>
      </c>
      <c r="H58" s="5">
        <f>VLOOKUP(F58,'[1]KOYAS PERFUMARY'!$B$4:$H$121,7,FALSE)</f>
        <v>58</v>
      </c>
      <c r="I58" s="5">
        <f t="shared" si="0"/>
        <v>44</v>
      </c>
      <c r="J58" s="5">
        <f t="shared" si="1"/>
        <v>264</v>
      </c>
      <c r="K58" s="5">
        <v>30</v>
      </c>
      <c r="L58" s="5">
        <f t="shared" si="2"/>
        <v>1614</v>
      </c>
      <c r="M58" s="36" t="s">
        <v>4</v>
      </c>
      <c r="N58" s="29" t="s">
        <v>148</v>
      </c>
      <c r="Q58" s="7"/>
    </row>
    <row r="59" spans="1:17" s="2" customFormat="1" ht="15.95" customHeight="1">
      <c r="A59" s="35">
        <v>28</v>
      </c>
      <c r="B59" s="4" t="s">
        <v>144</v>
      </c>
      <c r="C59" s="4" t="s">
        <v>149</v>
      </c>
      <c r="D59" s="4" t="s">
        <v>150</v>
      </c>
      <c r="E59" s="6" t="s">
        <v>11</v>
      </c>
      <c r="F59" s="22" t="s">
        <v>151</v>
      </c>
      <c r="G59" s="4">
        <v>12</v>
      </c>
      <c r="H59" s="5">
        <f>VLOOKUP(F59,'[1]KOYAS PERFUMARY'!$B$4:$G$122,6,FALSE)</f>
        <v>58</v>
      </c>
      <c r="I59" s="5">
        <f t="shared" si="0"/>
        <v>24</v>
      </c>
      <c r="J59" s="5">
        <f t="shared" si="1"/>
        <v>144</v>
      </c>
      <c r="K59" s="5">
        <v>30</v>
      </c>
      <c r="L59" s="5">
        <f t="shared" si="2"/>
        <v>894</v>
      </c>
      <c r="M59" s="36" t="s">
        <v>3</v>
      </c>
      <c r="N59" s="29" t="s">
        <v>152</v>
      </c>
      <c r="Q59" s="7"/>
    </row>
    <row r="60" spans="1:17" s="2" customFormat="1" ht="15.95" customHeight="1">
      <c r="A60" s="35">
        <v>29</v>
      </c>
      <c r="B60" s="4" t="s">
        <v>144</v>
      </c>
      <c r="C60" s="4" t="s">
        <v>153</v>
      </c>
      <c r="D60" s="4" t="s">
        <v>154</v>
      </c>
      <c r="E60" s="6" t="s">
        <v>11</v>
      </c>
      <c r="F60" s="27" t="s">
        <v>155</v>
      </c>
      <c r="G60" s="4">
        <v>29</v>
      </c>
      <c r="H60" s="5">
        <f>VLOOKUP(F60,'[1]KOYAS PERFUMARY'!$B$4:$F$123,5,FALSE)</f>
        <v>204</v>
      </c>
      <c r="I60" s="5">
        <f t="shared" si="0"/>
        <v>58</v>
      </c>
      <c r="J60" s="5">
        <f t="shared" si="1"/>
        <v>348</v>
      </c>
      <c r="K60" s="5"/>
      <c r="L60" s="5">
        <f t="shared" si="2"/>
        <v>6322</v>
      </c>
      <c r="M60" s="36" t="s">
        <v>12</v>
      </c>
      <c r="N60" s="29" t="s">
        <v>156</v>
      </c>
      <c r="Q60" s="7"/>
    </row>
    <row r="61" spans="1:17" s="2" customFormat="1" ht="15.95" customHeight="1">
      <c r="A61" s="35"/>
      <c r="B61" s="4" t="s">
        <v>144</v>
      </c>
      <c r="C61" s="4" t="s">
        <v>153</v>
      </c>
      <c r="D61" s="4" t="s">
        <v>154</v>
      </c>
      <c r="E61" s="6" t="s">
        <v>11</v>
      </c>
      <c r="F61" s="23" t="s">
        <v>155</v>
      </c>
      <c r="G61" s="4">
        <v>2</v>
      </c>
      <c r="H61" s="5">
        <f>VLOOKUP(F61,'[1]KOYAS PERFUMARY'!$B$4:$H$121,7,FALSE)</f>
        <v>111</v>
      </c>
      <c r="I61" s="5">
        <f t="shared" si="0"/>
        <v>4</v>
      </c>
      <c r="J61" s="5">
        <f t="shared" si="1"/>
        <v>24</v>
      </c>
      <c r="K61" s="5">
        <v>30</v>
      </c>
      <c r="L61" s="5">
        <f t="shared" si="2"/>
        <v>280</v>
      </c>
      <c r="M61" s="36" t="s">
        <v>4</v>
      </c>
      <c r="N61" s="29" t="s">
        <v>156</v>
      </c>
      <c r="Q61" s="7"/>
    </row>
    <row r="62" spans="1:17" s="2" customFormat="1" ht="15.95" customHeight="1">
      <c r="A62" s="35">
        <v>30</v>
      </c>
      <c r="B62" s="4" t="s">
        <v>144</v>
      </c>
      <c r="C62" s="4" t="s">
        <v>157</v>
      </c>
      <c r="D62" s="4" t="s">
        <v>158</v>
      </c>
      <c r="E62" s="6" t="s">
        <v>11</v>
      </c>
      <c r="F62" s="22" t="s">
        <v>48</v>
      </c>
      <c r="G62" s="4">
        <v>17</v>
      </c>
      <c r="H62" s="5">
        <f>VLOOKUP(F62,'[1]KOYAS PERFUMARY'!$B$4:$F$123,5,FALSE)</f>
        <v>134</v>
      </c>
      <c r="I62" s="5">
        <f t="shared" si="0"/>
        <v>34</v>
      </c>
      <c r="J62" s="5">
        <f t="shared" si="1"/>
        <v>204</v>
      </c>
      <c r="K62" s="5"/>
      <c r="L62" s="5">
        <f t="shared" si="2"/>
        <v>2516</v>
      </c>
      <c r="M62" s="36" t="s">
        <v>12</v>
      </c>
      <c r="N62" s="29" t="s">
        <v>159</v>
      </c>
      <c r="Q62" s="7"/>
    </row>
    <row r="63" spans="1:17" s="2" customFormat="1" ht="15.95" customHeight="1">
      <c r="A63" s="35"/>
      <c r="B63" s="4" t="s">
        <v>144</v>
      </c>
      <c r="C63" s="4" t="s">
        <v>157</v>
      </c>
      <c r="D63" s="4" t="s">
        <v>158</v>
      </c>
      <c r="E63" s="6" t="s">
        <v>11</v>
      </c>
      <c r="F63" s="22" t="s">
        <v>48</v>
      </c>
      <c r="G63" s="4">
        <v>25</v>
      </c>
      <c r="H63" s="5">
        <f>VLOOKUP(F63,'[1]KOYAS PERFUMARY'!$B$4:$H$121,7,FALSE)</f>
        <v>58</v>
      </c>
      <c r="I63" s="5">
        <f t="shared" si="0"/>
        <v>50</v>
      </c>
      <c r="J63" s="5">
        <f t="shared" si="1"/>
        <v>300</v>
      </c>
      <c r="K63" s="5">
        <v>30</v>
      </c>
      <c r="L63" s="5">
        <f t="shared" si="2"/>
        <v>1830</v>
      </c>
      <c r="M63" s="36" t="s">
        <v>4</v>
      </c>
      <c r="N63" s="29" t="s">
        <v>159</v>
      </c>
      <c r="Q63" s="7"/>
    </row>
    <row r="64" spans="1:17" s="2" customFormat="1" ht="15.95" customHeight="1">
      <c r="A64" s="35">
        <v>31</v>
      </c>
      <c r="B64" s="4" t="s">
        <v>144</v>
      </c>
      <c r="C64" s="4" t="s">
        <v>160</v>
      </c>
      <c r="D64" s="4" t="s">
        <v>161</v>
      </c>
      <c r="E64" s="6" t="s">
        <v>11</v>
      </c>
      <c r="F64" s="22" t="s">
        <v>38</v>
      </c>
      <c r="G64" s="4">
        <v>18</v>
      </c>
      <c r="H64" s="5">
        <f>VLOOKUP(F64,'[1]KOYAS PERFUMARY'!$B$4:$F$123,5,FALSE)</f>
        <v>204</v>
      </c>
      <c r="I64" s="5">
        <f t="shared" si="0"/>
        <v>36</v>
      </c>
      <c r="J64" s="5">
        <f t="shared" si="1"/>
        <v>216</v>
      </c>
      <c r="K64" s="5"/>
      <c r="L64" s="5">
        <f t="shared" si="2"/>
        <v>3924</v>
      </c>
      <c r="M64" s="36" t="s">
        <v>12</v>
      </c>
      <c r="N64" s="29" t="s">
        <v>39</v>
      </c>
      <c r="Q64" s="7"/>
    </row>
    <row r="65" spans="1:17" s="2" customFormat="1" ht="15.95" customHeight="1">
      <c r="A65" s="35"/>
      <c r="B65" s="4" t="s">
        <v>144</v>
      </c>
      <c r="C65" s="4" t="s">
        <v>160</v>
      </c>
      <c r="D65" s="4" t="s">
        <v>161</v>
      </c>
      <c r="E65" s="6" t="s">
        <v>11</v>
      </c>
      <c r="F65" s="22" t="s">
        <v>38</v>
      </c>
      <c r="G65" s="4">
        <v>1</v>
      </c>
      <c r="H65" s="5">
        <f>VLOOKUP(F65,'[1]KOYAS PERFUMARY'!$B$4:$H$121,7,FALSE)</f>
        <v>111</v>
      </c>
      <c r="I65" s="5">
        <f t="shared" si="0"/>
        <v>2</v>
      </c>
      <c r="J65" s="5">
        <f t="shared" si="1"/>
        <v>12</v>
      </c>
      <c r="K65" s="5">
        <v>30</v>
      </c>
      <c r="L65" s="5">
        <f t="shared" si="2"/>
        <v>155</v>
      </c>
      <c r="M65" s="36" t="s">
        <v>4</v>
      </c>
      <c r="N65" s="29" t="s">
        <v>39</v>
      </c>
      <c r="Q65" s="7"/>
    </row>
    <row r="66" spans="1:17" s="2" customFormat="1" ht="15.95" customHeight="1">
      <c r="A66" s="35">
        <v>32</v>
      </c>
      <c r="B66" s="4" t="s">
        <v>162</v>
      </c>
      <c r="C66" s="4" t="s">
        <v>163</v>
      </c>
      <c r="D66" s="4" t="s">
        <v>164</v>
      </c>
      <c r="E66" s="6" t="s">
        <v>11</v>
      </c>
      <c r="F66" s="22" t="s">
        <v>165</v>
      </c>
      <c r="G66" s="4">
        <v>3</v>
      </c>
      <c r="H66" s="5">
        <f>VLOOKUP(F66,'[1]KOYAS PERFUMARY'!$B$4:$F$123,5,FALSE)</f>
        <v>158</v>
      </c>
      <c r="I66" s="5">
        <f t="shared" si="0"/>
        <v>6</v>
      </c>
      <c r="J66" s="5">
        <f t="shared" si="1"/>
        <v>36</v>
      </c>
      <c r="K66" s="5"/>
      <c r="L66" s="5">
        <f t="shared" si="2"/>
        <v>516</v>
      </c>
      <c r="M66" s="36" t="s">
        <v>12</v>
      </c>
      <c r="N66" s="29" t="s">
        <v>166</v>
      </c>
      <c r="Q66" s="7"/>
    </row>
    <row r="67" spans="1:17" s="2" customFormat="1" ht="15.95" customHeight="1">
      <c r="A67" s="35"/>
      <c r="B67" s="4" t="s">
        <v>162</v>
      </c>
      <c r="C67" s="4" t="s">
        <v>163</v>
      </c>
      <c r="D67" s="4" t="s">
        <v>164</v>
      </c>
      <c r="E67" s="6" t="s">
        <v>11</v>
      </c>
      <c r="F67" s="22" t="s">
        <v>165</v>
      </c>
      <c r="G67" s="4">
        <v>1</v>
      </c>
      <c r="H67" s="5">
        <f>VLOOKUP(F67,'[1]KOYAS PERFUMARY'!$B$4:$H$121,7,FALSE)</f>
        <v>76</v>
      </c>
      <c r="I67" s="5">
        <f t="shared" si="0"/>
        <v>2</v>
      </c>
      <c r="J67" s="5">
        <f t="shared" si="1"/>
        <v>12</v>
      </c>
      <c r="K67" s="5">
        <v>30</v>
      </c>
      <c r="L67" s="5">
        <f t="shared" si="2"/>
        <v>120</v>
      </c>
      <c r="M67" s="36" t="s">
        <v>4</v>
      </c>
      <c r="N67" s="29" t="s">
        <v>166</v>
      </c>
      <c r="Q67" s="7"/>
    </row>
    <row r="68" spans="1:17" s="2" customFormat="1" ht="15.95" customHeight="1">
      <c r="A68" s="39" t="s">
        <v>167</v>
      </c>
      <c r="B68" s="20"/>
      <c r="C68" s="20"/>
      <c r="D68" s="20"/>
      <c r="E68" s="20"/>
      <c r="F68" s="20"/>
      <c r="G68" s="20"/>
      <c r="H68" s="20"/>
      <c r="I68" s="20"/>
      <c r="J68" s="20"/>
      <c r="K68" s="21"/>
      <c r="L68" s="15">
        <f>SUM(L4:L67)</f>
        <v>76885</v>
      </c>
      <c r="M68" s="40"/>
      <c r="N68"/>
      <c r="Q68" s="7"/>
    </row>
    <row r="69" spans="1:17" s="2" customFormat="1" ht="15.95" customHeight="1" thickBot="1">
      <c r="A69" s="41"/>
      <c r="B69" s="42"/>
      <c r="C69" s="42"/>
      <c r="D69" s="42"/>
      <c r="E69" s="42"/>
      <c r="F69" s="43"/>
      <c r="G69" s="3">
        <f>SUM(G4:G67)</f>
        <v>576</v>
      </c>
      <c r="H69" s="44"/>
      <c r="I69" s="44"/>
      <c r="J69" s="44"/>
      <c r="K69" s="44"/>
      <c r="L69" s="44"/>
      <c r="M69" s="40"/>
      <c r="N69"/>
      <c r="Q69" s="7"/>
    </row>
    <row r="70" spans="1:17">
      <c r="A70" s="17" t="s">
        <v>27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9"/>
    </row>
    <row r="71" spans="1:17" ht="15.75" thickBot="1">
      <c r="A71" s="45" t="s">
        <v>29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7"/>
    </row>
    <row r="72" spans="1:17" ht="37.5" customHeight="1" thickBot="1">
      <c r="A72" s="32" t="s">
        <v>28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4"/>
    </row>
  </sheetData>
  <sortState ref="B4:N65">
    <sortCondition ref="B4:B65"/>
    <sortCondition ref="C4:C65"/>
  </sortState>
  <mergeCells count="8">
    <mergeCell ref="A70:M70"/>
    <mergeCell ref="A71:M71"/>
    <mergeCell ref="A72:M72"/>
    <mergeCell ref="A1:G1"/>
    <mergeCell ref="A2:G2"/>
    <mergeCell ref="H1:M1"/>
    <mergeCell ref="H2:M2"/>
    <mergeCell ref="A68:K68"/>
  </mergeCells>
  <pageMargins left="0.23622047244094491" right="0.11811023622047245" top="0.51181102362204722" bottom="0.59055118110236227" header="0.27559055118110237" footer="0.31496062992125984"/>
  <pageSetup paperSize="9" scale="9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10" bestFit="1" customWidth="1"/>
    <col min="2" max="2" width="10.7109375" style="10" bestFit="1" customWidth="1"/>
    <col min="3" max="3" width="11.7109375" style="10" bestFit="1" customWidth="1"/>
    <col min="4" max="4" width="8.28515625" style="10" bestFit="1" customWidth="1"/>
    <col min="5" max="5" width="6.42578125" style="10" bestFit="1" customWidth="1"/>
    <col min="6" max="6" width="13.140625" style="10" bestFit="1" customWidth="1"/>
    <col min="7" max="7" width="5.42578125" style="10" bestFit="1" customWidth="1"/>
    <col min="8" max="8" width="6.5703125" style="10" bestFit="1" customWidth="1"/>
    <col min="9" max="9" width="5.5703125" style="10" bestFit="1" customWidth="1"/>
    <col min="10" max="10" width="7.140625" style="10" bestFit="1" customWidth="1"/>
    <col min="11" max="11" width="6.42578125" style="10" bestFit="1" customWidth="1"/>
    <col min="12" max="12" width="7.5703125" style="10" bestFit="1" customWidth="1"/>
    <col min="13" max="13" width="11" style="10" bestFit="1" customWidth="1"/>
    <col min="14" max="14" width="15.42578125" style="10" bestFit="1" customWidth="1"/>
    <col min="15" max="16" width="9.140625" style="10"/>
    <col min="17" max="17" width="17.7109375" style="10" bestFit="1" customWidth="1"/>
    <col min="18" max="16384" width="9.140625" style="10"/>
  </cols>
  <sheetData>
    <row r="2" spans="1:17">
      <c r="A2" s="8" t="s">
        <v>15</v>
      </c>
      <c r="B2" s="8" t="s">
        <v>0</v>
      </c>
      <c r="C2" s="8" t="s">
        <v>16</v>
      </c>
      <c r="D2" s="8" t="s">
        <v>20</v>
      </c>
      <c r="E2" s="8" t="s">
        <v>9</v>
      </c>
      <c r="F2" s="8" t="s">
        <v>10</v>
      </c>
      <c r="G2" s="8" t="s">
        <v>1</v>
      </c>
      <c r="H2" s="9" t="s">
        <v>2</v>
      </c>
      <c r="I2" s="9" t="s">
        <v>5</v>
      </c>
      <c r="J2" s="9" t="s">
        <v>6</v>
      </c>
      <c r="K2" s="9" t="s">
        <v>7</v>
      </c>
      <c r="L2" s="9" t="s">
        <v>8</v>
      </c>
      <c r="M2" s="8" t="s">
        <v>17</v>
      </c>
      <c r="N2" s="8" t="s">
        <v>13</v>
      </c>
    </row>
    <row r="3" spans="1:17" s="14" customFormat="1" ht="15.95" customHeight="1">
      <c r="A3" s="11">
        <v>22</v>
      </c>
      <c r="B3" s="12" t="s">
        <v>21</v>
      </c>
      <c r="C3" s="12" t="s">
        <v>22</v>
      </c>
      <c r="D3" s="12" t="s">
        <v>23</v>
      </c>
      <c r="E3" s="12" t="s">
        <v>11</v>
      </c>
      <c r="F3" s="12" t="s">
        <v>18</v>
      </c>
      <c r="G3" s="12">
        <v>11</v>
      </c>
      <c r="H3" s="13">
        <f>VLOOKUP(F3,'[1]KOYAS PERFUMARY'!$B$5:$F$120,5,FALSE)</f>
        <v>140</v>
      </c>
      <c r="I3" s="13">
        <f>G3*2</f>
        <v>22</v>
      </c>
      <c r="J3" s="13">
        <f>G3*12</f>
        <v>132</v>
      </c>
      <c r="K3" s="13"/>
      <c r="L3" s="13">
        <f>G3*H3+I3+J3+K3</f>
        <v>1694</v>
      </c>
      <c r="M3" s="12" t="s">
        <v>12</v>
      </c>
      <c r="N3" s="12" t="s">
        <v>19</v>
      </c>
    </row>
    <row r="4" spans="1:17" s="14" customFormat="1" ht="15.95" customHeight="1">
      <c r="A4" s="11"/>
      <c r="B4" s="12" t="s">
        <v>21</v>
      </c>
      <c r="C4" s="12" t="s">
        <v>22</v>
      </c>
      <c r="D4" s="12" t="s">
        <v>23</v>
      </c>
      <c r="E4" s="12" t="s">
        <v>11</v>
      </c>
      <c r="F4" s="12" t="s">
        <v>18</v>
      </c>
      <c r="G4" s="12">
        <v>7</v>
      </c>
      <c r="H4" s="13">
        <f>VLOOKUP(F4,'[1]KOYAS PERFUMARY'!$B$5:$H$119,7,FALSE)</f>
        <v>87</v>
      </c>
      <c r="I4" s="13">
        <f>G4*2</f>
        <v>14</v>
      </c>
      <c r="J4" s="13">
        <f>G4*12</f>
        <v>84</v>
      </c>
      <c r="K4" s="13"/>
      <c r="L4" s="13">
        <f>G4*H4+I4+J4+K4</f>
        <v>707</v>
      </c>
      <c r="M4" s="12" t="s">
        <v>4</v>
      </c>
      <c r="N4" s="12" t="s">
        <v>19</v>
      </c>
      <c r="Q4" s="14" t="s">
        <v>25</v>
      </c>
    </row>
    <row r="5" spans="1:17" s="14" customFormat="1" ht="15.95" customHeight="1">
      <c r="A5" s="11"/>
      <c r="B5" s="12" t="s">
        <v>21</v>
      </c>
      <c r="C5" s="12" t="s">
        <v>22</v>
      </c>
      <c r="D5" s="12" t="s">
        <v>23</v>
      </c>
      <c r="E5" s="12" t="s">
        <v>11</v>
      </c>
      <c r="F5" s="12" t="s">
        <v>18</v>
      </c>
      <c r="G5" s="12">
        <v>20</v>
      </c>
      <c r="H5" s="13">
        <f>VLOOKUP(F5,'[1]KOYAS PERFUMARY'!$B$4:$G$120,6,FALSE)</f>
        <v>70</v>
      </c>
      <c r="I5" s="13">
        <f>G5*2</f>
        <v>40</v>
      </c>
      <c r="J5" s="13">
        <f>G5*12</f>
        <v>240</v>
      </c>
      <c r="K5" s="13">
        <v>30</v>
      </c>
      <c r="L5" s="13">
        <f>G5*H5+I5+J5+K5</f>
        <v>1710</v>
      </c>
      <c r="M5" s="12" t="s">
        <v>3</v>
      </c>
      <c r="N5" s="1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2024-04-08T08:11:57Z</cp:lastPrinted>
  <dcterms:created xsi:type="dcterms:W3CDTF">2022-12-05T07:14:18Z</dcterms:created>
  <dcterms:modified xsi:type="dcterms:W3CDTF">2024-04-08T08:11:57Z</dcterms:modified>
</cp:coreProperties>
</file>