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8025"/>
  </bookViews>
  <sheets>
    <sheet name="Invoice" sheetId="1" r:id="rId1"/>
    <sheet name="Sheet1" sheetId="4" r:id="rId2"/>
    <sheet name="Sheet2" sheetId="5" r:id="rId3"/>
    <sheet name="Sheet3" sheetId="6" r:id="rId4"/>
  </sheets>
  <externalReferences>
    <externalReference r:id="rId5"/>
  </externalReferences>
  <definedNames>
    <definedName name="_xlnm._FilterDatabase" localSheetId="0" hidden="1">Invoice!$A$4:$N$37</definedName>
    <definedName name="_xlnm.Print_Titles" localSheetId="0">Invoice!$3:$3</definedName>
  </definedNames>
  <calcPr calcId="144525"/>
</workbook>
</file>

<file path=xl/calcChain.xml><?xml version="1.0" encoding="utf-8"?>
<calcChain xmlns="http://schemas.openxmlformats.org/spreadsheetml/2006/main">
  <c r="G35" i="1" l="1"/>
  <c r="K33" i="1"/>
  <c r="J33" i="1"/>
  <c r="H33" i="1"/>
  <c r="K32" i="1"/>
  <c r="J32" i="1"/>
  <c r="H32" i="1"/>
  <c r="K31" i="1"/>
  <c r="J31" i="1"/>
  <c r="H31" i="1"/>
  <c r="K30" i="1"/>
  <c r="J30" i="1"/>
  <c r="H30" i="1"/>
  <c r="I30" i="1" s="1"/>
  <c r="K29" i="1"/>
  <c r="J29" i="1"/>
  <c r="H29" i="1"/>
  <c r="K28" i="1"/>
  <c r="J28" i="1"/>
  <c r="H28" i="1"/>
  <c r="I28" i="1" s="1"/>
  <c r="K27" i="1"/>
  <c r="J27" i="1"/>
  <c r="H27" i="1"/>
  <c r="I27" i="1" s="1"/>
  <c r="K26" i="1"/>
  <c r="J26" i="1"/>
  <c r="H26" i="1"/>
  <c r="I26" i="1" s="1"/>
  <c r="K25" i="1"/>
  <c r="J25" i="1"/>
  <c r="H25" i="1"/>
  <c r="I25" i="1" s="1"/>
  <c r="K24" i="1"/>
  <c r="J24" i="1"/>
  <c r="H24" i="1"/>
  <c r="I24" i="1" s="1"/>
  <c r="K23" i="1"/>
  <c r="J23" i="1"/>
  <c r="H23" i="1"/>
  <c r="I23" i="1" s="1"/>
  <c r="K22" i="1"/>
  <c r="J22" i="1"/>
  <c r="H22" i="1"/>
  <c r="I22" i="1" s="1"/>
  <c r="K21" i="1"/>
  <c r="J21" i="1"/>
  <c r="I21" i="1"/>
  <c r="H21" i="1"/>
  <c r="K20" i="1"/>
  <c r="J20" i="1"/>
  <c r="H20" i="1"/>
  <c r="I20" i="1" s="1"/>
  <c r="K19" i="1"/>
  <c r="J19" i="1"/>
  <c r="H19" i="1"/>
  <c r="I19" i="1" s="1"/>
  <c r="K18" i="1"/>
  <c r="J18" i="1"/>
  <c r="H18" i="1"/>
  <c r="I18" i="1" s="1"/>
  <c r="K17" i="1"/>
  <c r="J17" i="1"/>
  <c r="H17" i="1"/>
  <c r="I17" i="1" s="1"/>
  <c r="K16" i="1"/>
  <c r="J16" i="1"/>
  <c r="H16" i="1"/>
  <c r="I16" i="1" s="1"/>
  <c r="K15" i="1"/>
  <c r="J15" i="1"/>
  <c r="H15" i="1"/>
  <c r="I15" i="1" s="1"/>
  <c r="K14" i="1"/>
  <c r="J14" i="1"/>
  <c r="H14" i="1"/>
  <c r="I14" i="1" s="1"/>
  <c r="K13" i="1"/>
  <c r="J13" i="1"/>
  <c r="H13" i="1"/>
  <c r="I13" i="1" s="1"/>
  <c r="K12" i="1"/>
  <c r="J12" i="1"/>
  <c r="H12" i="1"/>
  <c r="I12" i="1" s="1"/>
  <c r="K11" i="1"/>
  <c r="J11" i="1"/>
  <c r="H11" i="1"/>
  <c r="I11" i="1" s="1"/>
  <c r="K10" i="1"/>
  <c r="J10" i="1"/>
  <c r="H10" i="1"/>
  <c r="I10" i="1" s="1"/>
  <c r="K9" i="1"/>
  <c r="J9" i="1"/>
  <c r="H9" i="1"/>
  <c r="I9" i="1" s="1"/>
  <c r="K8" i="1"/>
  <c r="J8" i="1"/>
  <c r="H8" i="1"/>
  <c r="I8" i="1" s="1"/>
  <c r="K7" i="1"/>
  <c r="J7" i="1"/>
  <c r="H7" i="1"/>
  <c r="K6" i="1"/>
  <c r="J6" i="1"/>
  <c r="H6" i="1"/>
  <c r="I6" i="1" s="1"/>
  <c r="K5" i="1"/>
  <c r="J5" i="1"/>
  <c r="H5" i="1"/>
  <c r="I5" i="1" s="1"/>
  <c r="M5" i="1" l="1"/>
  <c r="I7" i="1"/>
  <c r="M7" i="1" s="1"/>
  <c r="M9" i="1"/>
  <c r="M13" i="1"/>
  <c r="M17" i="1"/>
  <c r="M21" i="1"/>
  <c r="M25" i="1"/>
  <c r="M11" i="1"/>
  <c r="M15" i="1"/>
  <c r="M19" i="1"/>
  <c r="M23" i="1"/>
  <c r="M27" i="1"/>
  <c r="M30" i="1"/>
  <c r="I32" i="1"/>
  <c r="M32" i="1" s="1"/>
  <c r="M28" i="1"/>
  <c r="I29" i="1"/>
  <c r="M29" i="1" s="1"/>
  <c r="I31" i="1"/>
  <c r="M31" i="1" s="1"/>
  <c r="I33" i="1"/>
  <c r="M33" i="1" s="1"/>
  <c r="M6" i="1"/>
  <c r="M8" i="1"/>
  <c r="M10" i="1"/>
  <c r="M12" i="1"/>
  <c r="M14" i="1"/>
  <c r="M16" i="1"/>
  <c r="M18" i="1"/>
  <c r="M20" i="1"/>
  <c r="M22" i="1"/>
  <c r="M24" i="1"/>
  <c r="M26" i="1"/>
  <c r="M34" i="1" l="1"/>
  <c r="B9" i="5" l="1"/>
  <c r="B8" i="5"/>
  <c r="B7" i="5"/>
  <c r="B5" i="5"/>
  <c r="B6" i="5"/>
</calcChain>
</file>

<file path=xl/sharedStrings.xml><?xml version="1.0" encoding="utf-8"?>
<sst xmlns="http://schemas.openxmlformats.org/spreadsheetml/2006/main" count="195" uniqueCount="129">
  <si>
    <t>Invoice
PRAGATI LOGISTICS,SAMANTA SAHI KHUNTIA LANE,8984191006
GST :21AGHPB9356M1Z9</t>
  </si>
  <si>
    <t>DATE</t>
  </si>
  <si>
    <t>CASE</t>
  </si>
  <si>
    <t>RATE</t>
  </si>
  <si>
    <t>LR NO.</t>
  </si>
  <si>
    <t>FROM</t>
  </si>
  <si>
    <t>DESTINATION</t>
  </si>
  <si>
    <t>S.CH.</t>
  </si>
  <si>
    <t>HML</t>
  </si>
  <si>
    <t>LR CH.</t>
  </si>
  <si>
    <t>AMT.</t>
  </si>
  <si>
    <t>CTC</t>
  </si>
  <si>
    <t>KAMAKHYANAGAR</t>
  </si>
  <si>
    <t>SL.</t>
  </si>
  <si>
    <t>PARTY NAME</t>
  </si>
  <si>
    <t>DP.CH.</t>
  </si>
  <si>
    <t xml:space="preserve">TO, 
SHALIMAR CHEMICAL WORKS PVT LTD
Address: 599  TAHASIL - 251 JARIPADA ROAD
 PRATAPNAGARI- 753011,0671-212304
GST No: 21AAECS7442K1ZB
</t>
  </si>
  <si>
    <t>KENDRAPARA</t>
  </si>
  <si>
    <t>B N ENTERPRISERS</t>
  </si>
  <si>
    <t>INV.NO.</t>
  </si>
  <si>
    <t>12/11/2024</t>
  </si>
  <si>
    <t>1258</t>
  </si>
  <si>
    <t>SH234</t>
  </si>
  <si>
    <t>ACUTAL CASE 163 BUT PREVIOUS MONTH BILL 1 CASE ADDED SO THIS MONTH LESS 1 CASE</t>
  </si>
  <si>
    <t>KEONJHAR</t>
  </si>
  <si>
    <t>JAJPUR ROAD</t>
  </si>
  <si>
    <t>NAYAGARH</t>
  </si>
  <si>
    <t>Thanking you for your business.
PRAGATI LOGISTICS</t>
  </si>
  <si>
    <t>Interest on Security amount of 20 lakhs @ 8% for 35 months up January, 2026</t>
  </si>
  <si>
    <t>Remaining as Security Amount 20 Lakhs interest @  24% for 1 month as per mail communication.</t>
  </si>
  <si>
    <t>Transportation cost &amp; CFA commission upto December, 2025</t>
  </si>
  <si>
    <t>Transportation cost &amp; CFA commission for the month of  January, 2026</t>
  </si>
  <si>
    <t>Payment receive for the month of January, 2026</t>
  </si>
  <si>
    <t>TOTAL OUTSTANDING</t>
  </si>
  <si>
    <t>SUMMARY</t>
  </si>
  <si>
    <t>AMOUNT</t>
  </si>
  <si>
    <t>TOTAL OUTSTANDING (TRANSPORTATION &amp; CFA COMISSION )</t>
  </si>
  <si>
    <t xml:space="preserve">TOTAL OUTSTANDING </t>
  </si>
  <si>
    <t>BANKI</t>
  </si>
  <si>
    <t>JAJPUR TOWN</t>
  </si>
  <si>
    <t>ANGUL</t>
  </si>
  <si>
    <t>JAGATSINGHPUR</t>
  </si>
  <si>
    <t>GHANTESWAR</t>
  </si>
  <si>
    <t>GST to be paid by Consignor under Reverse Charge Mechanism (RCM) as per GST.</t>
  </si>
  <si>
    <t>01/9/2026</t>
  </si>
  <si>
    <t>SH/126</t>
  </si>
  <si>
    <t>1008</t>
  </si>
  <si>
    <t>02/9/2026</t>
  </si>
  <si>
    <t>SH/127</t>
  </si>
  <si>
    <t>1014/1013</t>
  </si>
  <si>
    <t>03/9/2026</t>
  </si>
  <si>
    <t>SH/128</t>
  </si>
  <si>
    <t>1018</t>
  </si>
  <si>
    <t>04/9/2026</t>
  </si>
  <si>
    <t>SH/129</t>
  </si>
  <si>
    <t>1025</t>
  </si>
  <si>
    <t>BARIPADA</t>
  </si>
  <si>
    <t>SH/130</t>
  </si>
  <si>
    <t>1026</t>
  </si>
  <si>
    <t>SH/131</t>
  </si>
  <si>
    <t>1027</t>
  </si>
  <si>
    <t>05/9/2026</t>
  </si>
  <si>
    <t>SH/132</t>
  </si>
  <si>
    <t>1036</t>
  </si>
  <si>
    <t>07/9/2026</t>
  </si>
  <si>
    <t>SH/133</t>
  </si>
  <si>
    <t>1046</t>
  </si>
  <si>
    <t>08/9/2026</t>
  </si>
  <si>
    <t>SH/134</t>
  </si>
  <si>
    <t>1047</t>
  </si>
  <si>
    <t>09/9/2026</t>
  </si>
  <si>
    <t>SH/135</t>
  </si>
  <si>
    <t>1050</t>
  </si>
  <si>
    <t>SH/136</t>
  </si>
  <si>
    <t>1052/1051</t>
  </si>
  <si>
    <t>SH/137</t>
  </si>
  <si>
    <t>1053</t>
  </si>
  <si>
    <t>10/9/2026</t>
  </si>
  <si>
    <t>SH/138</t>
  </si>
  <si>
    <t>1062</t>
  </si>
  <si>
    <t>11/9/2026</t>
  </si>
  <si>
    <t>SH/139</t>
  </si>
  <si>
    <t>1075/1076</t>
  </si>
  <si>
    <t>12/9/2026</t>
  </si>
  <si>
    <t>SH/140</t>
  </si>
  <si>
    <t>1081</t>
  </si>
  <si>
    <t>15/9/2026</t>
  </si>
  <si>
    <t>SH/141</t>
  </si>
  <si>
    <t>1084</t>
  </si>
  <si>
    <t>16/9/2026</t>
  </si>
  <si>
    <t>SH/142</t>
  </si>
  <si>
    <t>1092</t>
  </si>
  <si>
    <t>SH/143</t>
  </si>
  <si>
    <t>1096</t>
  </si>
  <si>
    <t>17/9/2026</t>
  </si>
  <si>
    <t>SH/144</t>
  </si>
  <si>
    <t>1099</t>
  </si>
  <si>
    <t>18/9/2026</t>
  </si>
  <si>
    <t>SH/145</t>
  </si>
  <si>
    <t>1105</t>
  </si>
  <si>
    <t>SH/146</t>
  </si>
  <si>
    <t>1108</t>
  </si>
  <si>
    <t>19/9/2026</t>
  </si>
  <si>
    <t>SH/147</t>
  </si>
  <si>
    <t>1109</t>
  </si>
  <si>
    <t>21/9/2026</t>
  </si>
  <si>
    <t>SH/148</t>
  </si>
  <si>
    <t>1114</t>
  </si>
  <si>
    <t>22/9/2026</t>
  </si>
  <si>
    <t>SH/149</t>
  </si>
  <si>
    <t>1123</t>
  </si>
  <si>
    <t>23/9/2026</t>
  </si>
  <si>
    <t>SH/150</t>
  </si>
  <si>
    <t>1132</t>
  </si>
  <si>
    <t>25/9/2026</t>
  </si>
  <si>
    <t>SH/151</t>
  </si>
  <si>
    <t>1139</t>
  </si>
  <si>
    <t>26/9/2026</t>
  </si>
  <si>
    <t>SH/152</t>
  </si>
  <si>
    <t>1146</t>
  </si>
  <si>
    <t>BRAMHABARADA</t>
  </si>
  <si>
    <t>28/9/2026</t>
  </si>
  <si>
    <t>SH/153</t>
  </si>
  <si>
    <t>1153</t>
  </si>
  <si>
    <t>29/9/2026</t>
  </si>
  <si>
    <t>SH/154</t>
  </si>
  <si>
    <t>1183</t>
  </si>
  <si>
    <t>(RUPEES TWO LAKH FIFTY THREE THOUSAND FOUR HUNDRED EIGHTY FIVE ONLY)</t>
  </si>
  <si>
    <t>MONTH : SEPTEMBER, 2026
Bill No. : 11694
Bill Date : 30/09/2026
Total Amount: 253485.00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</si>
</sst>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 applyNumberFormat="1" applyFont="1"/>
    <xf numFmtId="0" fontId="0" fillId="0" borderId="1" xfId="0" applyNumberFormat="1" applyFont="1" applyBorder="1"/>
    <xf numFmtId="2" fontId="0" fillId="0" borderId="1" xfId="0" applyNumberFormat="1" applyFont="1" applyBorder="1"/>
    <xf numFmtId="0" fontId="0" fillId="0" borderId="1" xfId="0" applyNumberFormat="1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2" fontId="0" fillId="0" borderId="10" xfId="0" applyNumberFormat="1" applyFont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 wrapText="1"/>
    </xf>
    <xf numFmtId="0" fontId="0" fillId="0" borderId="9" xfId="0" applyNumberFormat="1" applyBorder="1"/>
    <xf numFmtId="0" fontId="0" fillId="0" borderId="1" xfId="0" applyNumberFormat="1" applyFont="1" applyFill="1" applyBorder="1"/>
    <xf numFmtId="0" fontId="1" fillId="0" borderId="0" xfId="0" applyNumberFormat="1" applyFont="1"/>
    <xf numFmtId="2" fontId="0" fillId="0" borderId="0" xfId="0" applyNumberFormat="1" applyFont="1"/>
    <xf numFmtId="2" fontId="0" fillId="0" borderId="14" xfId="0" applyNumberFormat="1" applyFont="1" applyBorder="1"/>
    <xf numFmtId="0" fontId="1" fillId="0" borderId="0" xfId="0" applyNumberFormat="1" applyFont="1" applyAlignment="1">
      <alignment vertical="center"/>
    </xf>
    <xf numFmtId="0" fontId="3" fillId="0" borderId="0" xfId="0" applyNumberFormat="1" applyFont="1"/>
    <xf numFmtId="0" fontId="3" fillId="0" borderId="0" xfId="0" applyNumberFormat="1" applyFont="1" applyAlignment="1">
      <alignment horizontal="justify" vertical="center"/>
    </xf>
    <xf numFmtId="0" fontId="1" fillId="0" borderId="8" xfId="0" applyNumberFormat="1" applyFont="1" applyBorder="1" applyAlignment="1">
      <alignment horizontal="justify" vertical="center"/>
    </xf>
    <xf numFmtId="2" fontId="1" fillId="0" borderId="10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/>
    </xf>
    <xf numFmtId="0" fontId="1" fillId="0" borderId="13" xfId="0" applyNumberFormat="1" applyFont="1" applyBorder="1" applyAlignment="1">
      <alignment horizontal="justify" vertical="center"/>
    </xf>
    <xf numFmtId="0" fontId="3" fillId="0" borderId="5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justify" vertical="center"/>
    </xf>
    <xf numFmtId="2" fontId="1" fillId="0" borderId="12" xfId="0" applyNumberFormat="1" applyFont="1" applyBorder="1" applyAlignment="1">
      <alignment vertical="center"/>
    </xf>
    <xf numFmtId="2" fontId="3" fillId="0" borderId="7" xfId="0" applyNumberFormat="1" applyFont="1" applyBorder="1"/>
    <xf numFmtId="0" fontId="3" fillId="0" borderId="15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justify" vertical="center"/>
    </xf>
    <xf numFmtId="0" fontId="2" fillId="0" borderId="17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horizontal="justify" vertical="center"/>
    </xf>
    <xf numFmtId="0" fontId="1" fillId="0" borderId="19" xfId="0" applyNumberFormat="1" applyFont="1" applyBorder="1" applyAlignment="1">
      <alignment horizontal="right" vertical="center"/>
    </xf>
    <xf numFmtId="0" fontId="3" fillId="0" borderId="15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0" fontId="4" fillId="0" borderId="0" xfId="0" applyNumberFormat="1" applyFont="1" applyAlignment="1">
      <alignment horizontal="right"/>
    </xf>
    <xf numFmtId="0" fontId="3" fillId="0" borderId="5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0" fillId="0" borderId="0" xfId="0" applyNumberFormat="1" applyFont="1" applyAlignment="1">
      <alignment vertical="center"/>
    </xf>
    <xf numFmtId="0" fontId="1" fillId="0" borderId="11" xfId="0" applyNumberFormat="1" applyFont="1" applyBorder="1" applyAlignment="1">
      <alignment horizontal="right" vertical="center"/>
    </xf>
    <xf numFmtId="0" fontId="3" fillId="0" borderId="16" xfId="0" applyNumberFormat="1" applyFont="1" applyBorder="1" applyAlignment="1">
      <alignment horizontal="right" vertical="center"/>
    </xf>
    <xf numFmtId="0" fontId="3" fillId="0" borderId="17" xfId="0" applyNumberFormat="1" applyFont="1" applyBorder="1" applyAlignment="1">
      <alignment horizontal="right" vertical="center"/>
    </xf>
    <xf numFmtId="0" fontId="3" fillId="0" borderId="15" xfId="0" applyNumberFormat="1" applyFont="1" applyBorder="1" applyAlignment="1">
      <alignment horizontal="right" vertical="center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2" fontId="0" fillId="0" borderId="0" xfId="0" applyNumberFormat="1" applyFont="1" applyAlignment="1">
      <alignment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0" fillId="0" borderId="5" xfId="0" applyNumberFormat="1" applyFont="1" applyBorder="1" applyAlignment="1">
      <alignment vertical="center" wrapText="1"/>
    </xf>
    <xf numFmtId="0" fontId="0" fillId="0" borderId="6" xfId="0" applyNumberFormat="1" applyFont="1" applyBorder="1" applyAlignment="1">
      <alignment vertical="center" wrapText="1"/>
    </xf>
    <xf numFmtId="0" fontId="0" fillId="0" borderId="20" xfId="0" applyNumberFormat="1" applyFont="1" applyBorder="1" applyAlignment="1">
      <alignment vertical="center" wrapText="1"/>
    </xf>
    <xf numFmtId="0" fontId="1" fillId="0" borderId="5" xfId="0" applyNumberFormat="1" applyFont="1" applyBorder="1" applyAlignment="1">
      <alignment vertical="center" wrapText="1"/>
    </xf>
    <xf numFmtId="0" fontId="1" fillId="0" borderId="6" xfId="0" applyNumberFormat="1" applyFont="1" applyBorder="1" applyAlignment="1">
      <alignment vertical="center" wrapText="1"/>
    </xf>
    <xf numFmtId="0" fontId="1" fillId="0" borderId="20" xfId="0" applyNumberFormat="1" applyFont="1" applyBorder="1" applyAlignment="1">
      <alignment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0" fillId="0" borderId="22" xfId="0" applyNumberFormat="1" applyFont="1" applyBorder="1"/>
    <xf numFmtId="2" fontId="0" fillId="0" borderId="22" xfId="0" applyNumberFormat="1" applyFont="1" applyBorder="1"/>
    <xf numFmtId="2" fontId="0" fillId="0" borderId="12" xfId="0" applyNumberFormat="1" applyFont="1" applyBorder="1"/>
    <xf numFmtId="0" fontId="1" fillId="0" borderId="2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0" fontId="1" fillId="0" borderId="23" xfId="0" applyNumberFormat="1" applyFont="1" applyBorder="1" applyAlignment="1">
      <alignment horizontal="right"/>
    </xf>
    <xf numFmtId="2" fontId="1" fillId="0" borderId="7" xfId="0" applyNumberFormat="1" applyFont="1" applyBorder="1"/>
  </cellXfs>
  <cellStyles count="2">
    <cellStyle name="Normal" xfId="0" builtinId="0"/>
    <cellStyle name="Normal 2" xfId="1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9525</xdr:rowOff>
    </xdr:from>
    <xdr:to>
      <xdr:col>5</xdr:col>
      <xdr:colOff>1066801</xdr:colOff>
      <xdr:row>1</xdr:row>
      <xdr:rowOff>942974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209550"/>
          <a:ext cx="3543300" cy="9334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3">
          <cell r="C3" t="str">
            <v>DESTINATION</v>
          </cell>
          <cell r="D3" t="str">
            <v>NEW RATE/ CASE</v>
          </cell>
        </row>
        <row r="4">
          <cell r="C4" t="str">
            <v>ANGUL</v>
          </cell>
          <cell r="D4">
            <v>41.4</v>
          </cell>
        </row>
        <row r="5">
          <cell r="C5" t="str">
            <v>ATHAGARH</v>
          </cell>
        </row>
        <row r="6">
          <cell r="C6" t="str">
            <v>BALASORE</v>
          </cell>
          <cell r="D6">
            <v>43.7</v>
          </cell>
        </row>
        <row r="7">
          <cell r="C7" t="str">
            <v>BALUGAON</v>
          </cell>
          <cell r="D7">
            <v>46</v>
          </cell>
        </row>
        <row r="8">
          <cell r="C8" t="str">
            <v>BANAMALIPUR</v>
          </cell>
          <cell r="D8">
            <v>43.7</v>
          </cell>
        </row>
        <row r="9">
          <cell r="C9" t="str">
            <v>BANKI</v>
          </cell>
          <cell r="D9">
            <v>47.15</v>
          </cell>
        </row>
        <row r="10">
          <cell r="C10" t="str">
            <v>BARAMBA</v>
          </cell>
          <cell r="D10">
            <v>49.45</v>
          </cell>
        </row>
        <row r="11">
          <cell r="C11" t="str">
            <v>BARIPADA</v>
          </cell>
          <cell r="D11">
            <v>46</v>
          </cell>
        </row>
        <row r="12">
          <cell r="C12" t="str">
            <v>BERHAMPUR</v>
          </cell>
          <cell r="D12">
            <v>43.7</v>
          </cell>
        </row>
        <row r="13">
          <cell r="C13" t="str">
            <v>BHADRAK</v>
          </cell>
          <cell r="D13">
            <v>43.7</v>
          </cell>
        </row>
        <row r="14">
          <cell r="C14" t="str">
            <v>BHUBAN</v>
          </cell>
          <cell r="D14">
            <v>64.400000000000006</v>
          </cell>
        </row>
        <row r="15">
          <cell r="C15" t="str">
            <v>PANIKOILI</v>
          </cell>
          <cell r="D15">
            <v>43.7</v>
          </cell>
        </row>
        <row r="16">
          <cell r="C16" t="str">
            <v>DUBURI</v>
          </cell>
          <cell r="D16">
            <v>51.75</v>
          </cell>
        </row>
        <row r="17">
          <cell r="C17" t="str">
            <v>BHUBANESWAR</v>
          </cell>
          <cell r="D17">
            <v>28.75</v>
          </cell>
        </row>
        <row r="18">
          <cell r="C18" t="str">
            <v>BALICHANDRAPUR</v>
          </cell>
          <cell r="D18">
            <v>40.25</v>
          </cell>
        </row>
        <row r="19">
          <cell r="C19" t="str">
            <v>CHANDANPUR</v>
          </cell>
          <cell r="D19">
            <v>41.4</v>
          </cell>
        </row>
        <row r="20">
          <cell r="C20" t="str">
            <v>CHANDBALI</v>
          </cell>
        </row>
        <row r="21">
          <cell r="C21" t="str">
            <v>PALLAHARA</v>
          </cell>
        </row>
        <row r="22">
          <cell r="C22" t="str">
            <v>CHANDIKHOL</v>
          </cell>
          <cell r="D22">
            <v>34.5</v>
          </cell>
        </row>
        <row r="23">
          <cell r="C23" t="str">
            <v>KAMAKHYANAGAR</v>
          </cell>
          <cell r="D23">
            <v>46</v>
          </cell>
        </row>
        <row r="24">
          <cell r="C24" t="str">
            <v>DHENKANAL</v>
          </cell>
          <cell r="D24">
            <v>40.25</v>
          </cell>
        </row>
        <row r="25">
          <cell r="C25" t="str">
            <v>JAGATSINGHPUR</v>
          </cell>
          <cell r="D25">
            <v>40.25</v>
          </cell>
        </row>
        <row r="26">
          <cell r="C26" t="str">
            <v>JAJPUR ROAD</v>
          </cell>
          <cell r="D26">
            <v>40.25</v>
          </cell>
        </row>
        <row r="27">
          <cell r="C27" t="str">
            <v>JAJPUR TOWN</v>
          </cell>
          <cell r="D27">
            <v>40.25</v>
          </cell>
        </row>
        <row r="28">
          <cell r="C28" t="str">
            <v>JALESWAR</v>
          </cell>
          <cell r="D28">
            <v>50.6</v>
          </cell>
        </row>
        <row r="29">
          <cell r="C29" t="str">
            <v>JANKIA</v>
          </cell>
          <cell r="D29">
            <v>41.4</v>
          </cell>
        </row>
        <row r="30">
          <cell r="C30" t="str">
            <v>KENDRAPARA</v>
          </cell>
          <cell r="D30">
            <v>40.25</v>
          </cell>
        </row>
        <row r="31">
          <cell r="C31" t="str">
            <v>KEONJHAR</v>
          </cell>
          <cell r="D31">
            <v>47.15</v>
          </cell>
        </row>
        <row r="32">
          <cell r="C32" t="str">
            <v>KHURDA</v>
          </cell>
          <cell r="D32">
            <v>41.4</v>
          </cell>
        </row>
        <row r="33">
          <cell r="C33" t="str">
            <v>KONARK</v>
          </cell>
          <cell r="D33">
            <v>46</v>
          </cell>
        </row>
        <row r="34">
          <cell r="C34" t="str">
            <v>KUAKHIA</v>
          </cell>
        </row>
        <row r="35">
          <cell r="C35" t="str">
            <v>NAYAGARH</v>
          </cell>
          <cell r="D35">
            <v>47.15</v>
          </cell>
        </row>
        <row r="36">
          <cell r="C36" t="str">
            <v>NAYAHATA</v>
          </cell>
          <cell r="D36">
            <v>43.7</v>
          </cell>
        </row>
        <row r="37">
          <cell r="C37" t="str">
            <v>PARADEEP</v>
          </cell>
          <cell r="D37">
            <v>47.15</v>
          </cell>
        </row>
        <row r="38">
          <cell r="C38" t="str">
            <v>PATTAMUNDAI</v>
          </cell>
          <cell r="D38">
            <v>47.15</v>
          </cell>
        </row>
        <row r="39">
          <cell r="C39" t="str">
            <v>PIPILI</v>
          </cell>
        </row>
        <row r="40">
          <cell r="C40" t="str">
            <v>PURI</v>
          </cell>
          <cell r="D40">
            <v>41.4</v>
          </cell>
        </row>
        <row r="41">
          <cell r="C41" t="str">
            <v>SAKHIGOPAL</v>
          </cell>
          <cell r="D41">
            <v>43.7</v>
          </cell>
        </row>
        <row r="42">
          <cell r="C42" t="str">
            <v>RAHAMA</v>
          </cell>
          <cell r="D42">
            <v>43.7</v>
          </cell>
        </row>
        <row r="43">
          <cell r="C43" t="str">
            <v>SORO</v>
          </cell>
          <cell r="D43">
            <v>44.85</v>
          </cell>
        </row>
        <row r="44">
          <cell r="C44" t="str">
            <v>SOUTH BALANDA</v>
          </cell>
          <cell r="D44">
            <v>41.4</v>
          </cell>
        </row>
        <row r="45">
          <cell r="C45" t="str">
            <v>KARANJIA</v>
          </cell>
          <cell r="D45">
            <v>52.9</v>
          </cell>
        </row>
        <row r="46">
          <cell r="C46" t="str">
            <v>RAIRANGPUR</v>
          </cell>
          <cell r="D46">
            <v>58.65</v>
          </cell>
        </row>
        <row r="47">
          <cell r="C47" t="str">
            <v>SAMBALPUR</v>
          </cell>
          <cell r="D47">
            <v>67.849999999999994</v>
          </cell>
        </row>
        <row r="48">
          <cell r="C48" t="str">
            <v>NIALI</v>
          </cell>
          <cell r="D48">
            <v>55.2</v>
          </cell>
        </row>
        <row r="49">
          <cell r="C49" t="str">
            <v>CHOUDWAR</v>
          </cell>
          <cell r="D49">
            <v>28.75</v>
          </cell>
        </row>
        <row r="50">
          <cell r="C50" t="str">
            <v>ROURKELA</v>
          </cell>
          <cell r="D50">
            <v>67.849999999999994</v>
          </cell>
        </row>
        <row r="51">
          <cell r="C51" t="str">
            <v>JEYPORE</v>
          </cell>
          <cell r="D51">
            <v>74.75</v>
          </cell>
        </row>
        <row r="52">
          <cell r="C52" t="str">
            <v>MALKANGIRI</v>
          </cell>
        </row>
        <row r="53">
          <cell r="C53" t="str">
            <v>NABARANGPUR</v>
          </cell>
        </row>
        <row r="54">
          <cell r="C54" t="str">
            <v>UMERKOT</v>
          </cell>
          <cell r="D54">
            <v>74.75</v>
          </cell>
        </row>
        <row r="55">
          <cell r="C55" t="str">
            <v>RAJSUNAKHALA</v>
          </cell>
          <cell r="D55">
            <v>49.45</v>
          </cell>
        </row>
        <row r="56">
          <cell r="C56" t="str">
            <v>ANANDAPUR</v>
          </cell>
          <cell r="D56">
            <v>55.2</v>
          </cell>
        </row>
        <row r="57">
          <cell r="C57" t="str">
            <v>SALIPUR</v>
          </cell>
          <cell r="D57">
            <v>32.200000000000003</v>
          </cell>
        </row>
        <row r="58">
          <cell r="C58" t="str">
            <v>NIMAPARA</v>
          </cell>
          <cell r="D58">
            <v>41.4</v>
          </cell>
        </row>
        <row r="59">
          <cell r="C59" t="str">
            <v>RAJKANIKA</v>
          </cell>
          <cell r="D59">
            <v>55.2</v>
          </cell>
        </row>
        <row r="60">
          <cell r="C60" t="str">
            <v>BALAKATI</v>
          </cell>
          <cell r="D60">
            <v>41.4</v>
          </cell>
        </row>
        <row r="61">
          <cell r="C61" t="str">
            <v>BOINDA</v>
          </cell>
          <cell r="D61">
            <v>80.5</v>
          </cell>
        </row>
        <row r="62">
          <cell r="C62" t="str">
            <v>GHANTESWAR</v>
          </cell>
          <cell r="D62">
            <v>74.75</v>
          </cell>
        </row>
        <row r="63">
          <cell r="C63" t="str">
            <v>KHAMAR</v>
          </cell>
          <cell r="D63">
            <v>74.75</v>
          </cell>
        </row>
        <row r="64">
          <cell r="C64" t="str">
            <v>RANAPUR</v>
          </cell>
          <cell r="D64">
            <v>57.5</v>
          </cell>
        </row>
        <row r="65">
          <cell r="C65" t="str">
            <v>BHOGADA</v>
          </cell>
          <cell r="D65">
            <v>52.9</v>
          </cell>
        </row>
        <row r="66">
          <cell r="C66" t="str">
            <v>BOUDH</v>
          </cell>
          <cell r="D66">
            <v>86.25</v>
          </cell>
        </row>
        <row r="67">
          <cell r="C67" t="str">
            <v>CUTTACK</v>
          </cell>
          <cell r="D67">
            <v>28.75</v>
          </cell>
        </row>
        <row r="68">
          <cell r="C68" t="str">
            <v>CHHATRAPUR</v>
          </cell>
          <cell r="D68">
            <v>41.4</v>
          </cell>
        </row>
        <row r="69">
          <cell r="C69" t="str">
            <v>BARBIL</v>
          </cell>
          <cell r="D69">
            <v>63.25</v>
          </cell>
        </row>
        <row r="70">
          <cell r="C70" t="str">
            <v>MUGUPAL</v>
          </cell>
          <cell r="D70">
            <v>40.25</v>
          </cell>
        </row>
        <row r="71">
          <cell r="C71" t="str">
            <v>RANCHI (BAHARGODA)</v>
          </cell>
          <cell r="D71">
            <v>59.8</v>
          </cell>
        </row>
        <row r="72">
          <cell r="C72" t="str">
            <v>RAJGANGPUR</v>
          </cell>
          <cell r="D72">
            <v>80.5</v>
          </cell>
        </row>
        <row r="73">
          <cell r="C73" t="str">
            <v>NUAPATNA</v>
          </cell>
          <cell r="D73">
            <v>46</v>
          </cell>
        </row>
        <row r="74">
          <cell r="C74" t="str">
            <v xml:space="preserve">CDA </v>
          </cell>
          <cell r="D74">
            <v>28.75</v>
          </cell>
        </row>
        <row r="75">
          <cell r="C75" t="str">
            <v>BARAGARH</v>
          </cell>
          <cell r="D75">
            <v>67.849999999999994</v>
          </cell>
        </row>
        <row r="76">
          <cell r="C76" t="str">
            <v>PHULBANI</v>
          </cell>
          <cell r="D76">
            <v>65</v>
          </cell>
        </row>
        <row r="77">
          <cell r="C77" t="str">
            <v>RAGHUNATHPUR</v>
          </cell>
          <cell r="D77">
            <v>40</v>
          </cell>
        </row>
        <row r="78">
          <cell r="C78" t="str">
            <v>BRAMHABARADA</v>
          </cell>
          <cell r="D78">
            <v>40.25</v>
          </cell>
        </row>
        <row r="79">
          <cell r="C79" t="str">
            <v>MANGALPUR</v>
          </cell>
          <cell r="D79">
            <v>45</v>
          </cell>
        </row>
        <row r="80">
          <cell r="C80" t="str">
            <v>BUGUDA</v>
          </cell>
          <cell r="D80">
            <v>67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workbookViewId="0">
      <selection activeCell="Q4" sqref="Q4"/>
    </sheetView>
  </sheetViews>
  <sheetFormatPr defaultColWidth="10.140625" defaultRowHeight="15"/>
  <cols>
    <col min="1" max="1" width="4" style="48" bestFit="1" customWidth="1"/>
    <col min="2" max="2" width="9.7109375" style="48" bestFit="1" customWidth="1"/>
    <col min="3" max="3" width="7.140625" style="48" bestFit="1" customWidth="1"/>
    <col min="4" max="4" width="9.85546875" style="48" bestFit="1" customWidth="1"/>
    <col min="5" max="5" width="6.42578125" style="48" bestFit="1" customWidth="1"/>
    <col min="6" max="6" width="17.85546875" style="48" bestFit="1" customWidth="1"/>
    <col min="7" max="7" width="5.7109375" style="48" customWidth="1"/>
    <col min="8" max="8" width="6.5703125" style="48" customWidth="1"/>
    <col min="9" max="9" width="7.5703125" style="48" bestFit="1" customWidth="1"/>
    <col min="10" max="10" width="6.5703125" style="48" bestFit="1" customWidth="1"/>
    <col min="11" max="11" width="7.5703125" style="48" bestFit="1" customWidth="1"/>
    <col min="12" max="12" width="6.42578125" style="48" bestFit="1" customWidth="1"/>
    <col min="13" max="13" width="9.5703125" style="48" bestFit="1" customWidth="1"/>
    <col min="14" max="16384" width="10.140625" style="48"/>
  </cols>
  <sheetData>
    <row r="1" spans="1:13" ht="15.75" thickBot="1"/>
    <row r="2" spans="1:13" ht="80.25" customHeight="1" thickBot="1">
      <c r="A2" s="56"/>
      <c r="B2" s="57"/>
      <c r="C2" s="57"/>
      <c r="D2" s="57"/>
      <c r="E2" s="57"/>
      <c r="F2" s="58"/>
      <c r="G2" s="53" t="s">
        <v>0</v>
      </c>
      <c r="H2" s="54"/>
      <c r="I2" s="54"/>
      <c r="J2" s="54"/>
      <c r="K2" s="54"/>
      <c r="L2" s="54"/>
      <c r="M2" s="55"/>
    </row>
    <row r="3" spans="1:13" ht="79.5" customHeight="1" thickBot="1">
      <c r="A3" s="59" t="s">
        <v>16</v>
      </c>
      <c r="B3" s="60"/>
      <c r="C3" s="60"/>
      <c r="D3" s="60"/>
      <c r="E3" s="60"/>
      <c r="F3" s="61"/>
      <c r="G3" s="53" t="s">
        <v>128</v>
      </c>
      <c r="H3" s="54"/>
      <c r="I3" s="54"/>
      <c r="J3" s="54"/>
      <c r="K3" s="54"/>
      <c r="L3" s="54"/>
      <c r="M3" s="55"/>
    </row>
    <row r="4" spans="1:13" s="11" customFormat="1" ht="15" customHeight="1" thickBot="1">
      <c r="A4" s="7" t="s">
        <v>13</v>
      </c>
      <c r="B4" s="8" t="s">
        <v>1</v>
      </c>
      <c r="C4" s="8" t="s">
        <v>4</v>
      </c>
      <c r="D4" s="8" t="s">
        <v>19</v>
      </c>
      <c r="E4" s="8" t="s">
        <v>5</v>
      </c>
      <c r="F4" s="8" t="s">
        <v>6</v>
      </c>
      <c r="G4" s="8" t="s">
        <v>2</v>
      </c>
      <c r="H4" s="9" t="s">
        <v>3</v>
      </c>
      <c r="I4" s="9" t="s">
        <v>7</v>
      </c>
      <c r="J4" s="9" t="s">
        <v>8</v>
      </c>
      <c r="K4" s="9" t="s">
        <v>15</v>
      </c>
      <c r="L4" s="9" t="s">
        <v>9</v>
      </c>
      <c r="M4" s="10" t="s">
        <v>10</v>
      </c>
    </row>
    <row r="5" spans="1:13" s="47" customFormat="1">
      <c r="A5" s="5">
        <v>1</v>
      </c>
      <c r="B5" s="1" t="s">
        <v>44</v>
      </c>
      <c r="C5" s="1" t="s">
        <v>45</v>
      </c>
      <c r="D5" s="1" t="s">
        <v>46</v>
      </c>
      <c r="E5" s="1" t="s">
        <v>11</v>
      </c>
      <c r="F5" s="1" t="s">
        <v>17</v>
      </c>
      <c r="G5" s="1">
        <v>143</v>
      </c>
      <c r="H5" s="2">
        <f>VLOOKUP(F5,'[1]SHALIMAR CHEMICALS'!$C$3:$D$82,2,FALSE)</f>
        <v>40.25</v>
      </c>
      <c r="I5" s="2">
        <f>G5*H5*20%</f>
        <v>1151.1500000000001</v>
      </c>
      <c r="J5" s="2">
        <f>G5*2</f>
        <v>286</v>
      </c>
      <c r="K5" s="2">
        <f>G5*6</f>
        <v>858</v>
      </c>
      <c r="L5" s="2">
        <v>20</v>
      </c>
      <c r="M5" s="6">
        <f>G5*H5+I5+J5+K5+L5</f>
        <v>8070.9</v>
      </c>
    </row>
    <row r="6" spans="1:13" s="47" customFormat="1">
      <c r="A6" s="5">
        <v>2</v>
      </c>
      <c r="B6" s="1" t="s">
        <v>47</v>
      </c>
      <c r="C6" s="1" t="s">
        <v>48</v>
      </c>
      <c r="D6" s="1" t="s">
        <v>49</v>
      </c>
      <c r="E6" s="1" t="s">
        <v>11</v>
      </c>
      <c r="F6" s="1" t="s">
        <v>12</v>
      </c>
      <c r="G6" s="1">
        <v>136</v>
      </c>
      <c r="H6" s="2">
        <f>VLOOKUP(F6,'[1]SHALIMAR CHEMICALS'!$C$3:$D$82,2,FALSE)</f>
        <v>46</v>
      </c>
      <c r="I6" s="2">
        <f t="shared" ref="I6:I33" si="0">G6*H6*20%</f>
        <v>1251.2</v>
      </c>
      <c r="J6" s="2">
        <f t="shared" ref="J6:J33" si="1">G6*2</f>
        <v>272</v>
      </c>
      <c r="K6" s="2">
        <f t="shared" ref="K6:K33" si="2">G6*6</f>
        <v>816</v>
      </c>
      <c r="L6" s="2">
        <v>20</v>
      </c>
      <c r="M6" s="6">
        <f t="shared" ref="M6:M33" si="3">G6*H6+I6+J6+K6+L6</f>
        <v>8615.2000000000007</v>
      </c>
    </row>
    <row r="7" spans="1:13" s="47" customFormat="1">
      <c r="A7" s="5">
        <v>3</v>
      </c>
      <c r="B7" s="1" t="s">
        <v>50</v>
      </c>
      <c r="C7" s="1" t="s">
        <v>51</v>
      </c>
      <c r="D7" s="1" t="s">
        <v>52</v>
      </c>
      <c r="E7" s="1" t="s">
        <v>11</v>
      </c>
      <c r="F7" s="1" t="s">
        <v>40</v>
      </c>
      <c r="G7" s="1">
        <v>134</v>
      </c>
      <c r="H7" s="2">
        <f>VLOOKUP(F7,'[1]SHALIMAR CHEMICALS'!$C$3:$D$82,2,FALSE)</f>
        <v>41.4</v>
      </c>
      <c r="I7" s="2">
        <f t="shared" si="0"/>
        <v>1109.52</v>
      </c>
      <c r="J7" s="2">
        <f t="shared" si="1"/>
        <v>268</v>
      </c>
      <c r="K7" s="2">
        <f t="shared" si="2"/>
        <v>804</v>
      </c>
      <c r="L7" s="2">
        <v>20</v>
      </c>
      <c r="M7" s="6">
        <f t="shared" si="3"/>
        <v>7749.119999999999</v>
      </c>
    </row>
    <row r="8" spans="1:13" s="47" customFormat="1">
      <c r="A8" s="5">
        <v>4</v>
      </c>
      <c r="B8" s="1" t="s">
        <v>53</v>
      </c>
      <c r="C8" s="1" t="s">
        <v>54</v>
      </c>
      <c r="D8" s="1" t="s">
        <v>55</v>
      </c>
      <c r="E8" s="1" t="s">
        <v>11</v>
      </c>
      <c r="F8" s="1" t="s">
        <v>56</v>
      </c>
      <c r="G8" s="1">
        <v>100</v>
      </c>
      <c r="H8" s="2">
        <f>VLOOKUP(F8,'[1]SHALIMAR CHEMICALS'!$C$3:$D$82,2,FALSE)</f>
        <v>46</v>
      </c>
      <c r="I8" s="2">
        <f t="shared" si="0"/>
        <v>920</v>
      </c>
      <c r="J8" s="2">
        <f t="shared" si="1"/>
        <v>200</v>
      </c>
      <c r="K8" s="2">
        <f t="shared" si="2"/>
        <v>600</v>
      </c>
      <c r="L8" s="2">
        <v>20</v>
      </c>
      <c r="M8" s="6">
        <f t="shared" si="3"/>
        <v>6340</v>
      </c>
    </row>
    <row r="9" spans="1:13" s="47" customFormat="1">
      <c r="A9" s="5">
        <v>5</v>
      </c>
      <c r="B9" s="1" t="s">
        <v>53</v>
      </c>
      <c r="C9" s="1" t="s">
        <v>57</v>
      </c>
      <c r="D9" s="1" t="s">
        <v>58</v>
      </c>
      <c r="E9" s="1" t="s">
        <v>11</v>
      </c>
      <c r="F9" s="1" t="s">
        <v>25</v>
      </c>
      <c r="G9" s="1">
        <v>31</v>
      </c>
      <c r="H9" s="2">
        <f>VLOOKUP(F9,'[1]SHALIMAR CHEMICALS'!$C$3:$D$82,2,FALSE)</f>
        <v>40.25</v>
      </c>
      <c r="I9" s="2">
        <f t="shared" si="0"/>
        <v>249.55</v>
      </c>
      <c r="J9" s="2">
        <f t="shared" si="1"/>
        <v>62</v>
      </c>
      <c r="K9" s="2">
        <f t="shared" si="2"/>
        <v>186</v>
      </c>
      <c r="L9" s="2">
        <v>20</v>
      </c>
      <c r="M9" s="6">
        <f t="shared" si="3"/>
        <v>1765.3</v>
      </c>
    </row>
    <row r="10" spans="1:13" s="47" customFormat="1">
      <c r="A10" s="5">
        <v>6</v>
      </c>
      <c r="B10" s="1" t="s">
        <v>53</v>
      </c>
      <c r="C10" s="1" t="s">
        <v>59</v>
      </c>
      <c r="D10" s="1" t="s">
        <v>60</v>
      </c>
      <c r="E10" s="1" t="s">
        <v>11</v>
      </c>
      <c r="F10" s="1" t="s">
        <v>24</v>
      </c>
      <c r="G10" s="1">
        <v>151</v>
      </c>
      <c r="H10" s="2">
        <f>VLOOKUP(F10,'[1]SHALIMAR CHEMICALS'!$C$3:$D$82,2,FALSE)</f>
        <v>47.15</v>
      </c>
      <c r="I10" s="2">
        <f t="shared" si="0"/>
        <v>1423.93</v>
      </c>
      <c r="J10" s="2">
        <f t="shared" si="1"/>
        <v>302</v>
      </c>
      <c r="K10" s="2">
        <f t="shared" si="2"/>
        <v>906</v>
      </c>
      <c r="L10" s="2">
        <v>20</v>
      </c>
      <c r="M10" s="6">
        <f t="shared" si="3"/>
        <v>9771.58</v>
      </c>
    </row>
    <row r="11" spans="1:13" s="47" customFormat="1">
      <c r="A11" s="5">
        <v>7</v>
      </c>
      <c r="B11" s="1" t="s">
        <v>61</v>
      </c>
      <c r="C11" s="1" t="s">
        <v>62</v>
      </c>
      <c r="D11" s="1" t="s">
        <v>63</v>
      </c>
      <c r="E11" s="1" t="s">
        <v>11</v>
      </c>
      <c r="F11" s="1" t="s">
        <v>42</v>
      </c>
      <c r="G11" s="1">
        <v>146</v>
      </c>
      <c r="H11" s="2">
        <f>VLOOKUP(F11,'[1]SHALIMAR CHEMICALS'!$C$3:$D$82,2,FALSE)</f>
        <v>74.75</v>
      </c>
      <c r="I11" s="2">
        <f t="shared" si="0"/>
        <v>2182.7000000000003</v>
      </c>
      <c r="J11" s="2">
        <f t="shared" si="1"/>
        <v>292</v>
      </c>
      <c r="K11" s="2">
        <f t="shared" si="2"/>
        <v>876</v>
      </c>
      <c r="L11" s="2">
        <v>20</v>
      </c>
      <c r="M11" s="6">
        <f t="shared" si="3"/>
        <v>14284.2</v>
      </c>
    </row>
    <row r="12" spans="1:13" s="47" customFormat="1">
      <c r="A12" s="5">
        <v>8</v>
      </c>
      <c r="B12" s="1" t="s">
        <v>64</v>
      </c>
      <c r="C12" s="1" t="s">
        <v>65</v>
      </c>
      <c r="D12" s="1" t="s">
        <v>66</v>
      </c>
      <c r="E12" s="1" t="s">
        <v>11</v>
      </c>
      <c r="F12" s="1" t="s">
        <v>40</v>
      </c>
      <c r="G12" s="1">
        <v>128</v>
      </c>
      <c r="H12" s="2">
        <f>VLOOKUP(F12,'[1]SHALIMAR CHEMICALS'!$C$3:$D$82,2,FALSE)</f>
        <v>41.4</v>
      </c>
      <c r="I12" s="2">
        <f t="shared" si="0"/>
        <v>1059.8399999999999</v>
      </c>
      <c r="J12" s="2">
        <f t="shared" si="1"/>
        <v>256</v>
      </c>
      <c r="K12" s="2">
        <f t="shared" si="2"/>
        <v>768</v>
      </c>
      <c r="L12" s="2">
        <v>20</v>
      </c>
      <c r="M12" s="6">
        <f t="shared" si="3"/>
        <v>7403.04</v>
      </c>
    </row>
    <row r="13" spans="1:13" s="47" customFormat="1">
      <c r="A13" s="5">
        <v>9</v>
      </c>
      <c r="B13" s="1" t="s">
        <v>67</v>
      </c>
      <c r="C13" s="1" t="s">
        <v>68</v>
      </c>
      <c r="D13" s="1" t="s">
        <v>69</v>
      </c>
      <c r="E13" s="1" t="s">
        <v>11</v>
      </c>
      <c r="F13" s="1" t="s">
        <v>12</v>
      </c>
      <c r="G13" s="1">
        <v>137</v>
      </c>
      <c r="H13" s="2">
        <f>VLOOKUP(F13,'[1]SHALIMAR CHEMICALS'!$C$3:$D$82,2,FALSE)</f>
        <v>46</v>
      </c>
      <c r="I13" s="2">
        <f t="shared" si="0"/>
        <v>1260.4000000000001</v>
      </c>
      <c r="J13" s="2">
        <f t="shared" si="1"/>
        <v>274</v>
      </c>
      <c r="K13" s="2">
        <f t="shared" si="2"/>
        <v>822</v>
      </c>
      <c r="L13" s="2">
        <v>20</v>
      </c>
      <c r="M13" s="6">
        <f t="shared" si="3"/>
        <v>8678.4</v>
      </c>
    </row>
    <row r="14" spans="1:13" s="47" customFormat="1">
      <c r="A14" s="5">
        <v>10</v>
      </c>
      <c r="B14" s="1" t="s">
        <v>70</v>
      </c>
      <c r="C14" s="1" t="s">
        <v>71</v>
      </c>
      <c r="D14" s="1" t="s">
        <v>72</v>
      </c>
      <c r="E14" s="1" t="s">
        <v>11</v>
      </c>
      <c r="F14" s="1" t="s">
        <v>40</v>
      </c>
      <c r="G14" s="1">
        <v>117</v>
      </c>
      <c r="H14" s="2">
        <f>VLOOKUP(F14,'[1]SHALIMAR CHEMICALS'!$C$3:$D$82,2,FALSE)</f>
        <v>41.4</v>
      </c>
      <c r="I14" s="2">
        <f t="shared" si="0"/>
        <v>968.7600000000001</v>
      </c>
      <c r="J14" s="2">
        <f t="shared" si="1"/>
        <v>234</v>
      </c>
      <c r="K14" s="2">
        <f t="shared" si="2"/>
        <v>702</v>
      </c>
      <c r="L14" s="2">
        <v>20</v>
      </c>
      <c r="M14" s="6">
        <f t="shared" si="3"/>
        <v>6768.56</v>
      </c>
    </row>
    <row r="15" spans="1:13" s="47" customFormat="1">
      <c r="A15" s="5">
        <v>11</v>
      </c>
      <c r="B15" s="1" t="s">
        <v>70</v>
      </c>
      <c r="C15" s="1" t="s">
        <v>73</v>
      </c>
      <c r="D15" s="1" t="s">
        <v>74</v>
      </c>
      <c r="E15" s="1" t="s">
        <v>11</v>
      </c>
      <c r="F15" s="1" t="s">
        <v>25</v>
      </c>
      <c r="G15" s="1">
        <v>86</v>
      </c>
      <c r="H15" s="2">
        <f>VLOOKUP(F15,'[1]SHALIMAR CHEMICALS'!$C$3:$D$82,2,FALSE)</f>
        <v>40.25</v>
      </c>
      <c r="I15" s="2">
        <f t="shared" si="0"/>
        <v>692.30000000000007</v>
      </c>
      <c r="J15" s="2">
        <f t="shared" si="1"/>
        <v>172</v>
      </c>
      <c r="K15" s="2">
        <f t="shared" si="2"/>
        <v>516</v>
      </c>
      <c r="L15" s="2">
        <v>20</v>
      </c>
      <c r="M15" s="6">
        <f t="shared" si="3"/>
        <v>4861.8</v>
      </c>
    </row>
    <row r="16" spans="1:13" s="47" customFormat="1">
      <c r="A16" s="5">
        <v>12</v>
      </c>
      <c r="B16" s="1" t="s">
        <v>70</v>
      </c>
      <c r="C16" s="1" t="s">
        <v>75</v>
      </c>
      <c r="D16" s="1" t="s">
        <v>76</v>
      </c>
      <c r="E16" s="1" t="s">
        <v>11</v>
      </c>
      <c r="F16" s="1" t="s">
        <v>24</v>
      </c>
      <c r="G16" s="1">
        <v>151</v>
      </c>
      <c r="H16" s="2">
        <f>VLOOKUP(F16,'[1]SHALIMAR CHEMICALS'!$C$3:$D$82,2,FALSE)</f>
        <v>47.15</v>
      </c>
      <c r="I16" s="2">
        <f t="shared" si="0"/>
        <v>1423.93</v>
      </c>
      <c r="J16" s="2">
        <f t="shared" si="1"/>
        <v>302</v>
      </c>
      <c r="K16" s="2">
        <f t="shared" si="2"/>
        <v>906</v>
      </c>
      <c r="L16" s="2">
        <v>20</v>
      </c>
      <c r="M16" s="6">
        <f t="shared" si="3"/>
        <v>9771.58</v>
      </c>
    </row>
    <row r="17" spans="1:13" s="47" customFormat="1">
      <c r="A17" s="5">
        <v>13</v>
      </c>
      <c r="B17" s="1" t="s">
        <v>77</v>
      </c>
      <c r="C17" s="1" t="s">
        <v>78</v>
      </c>
      <c r="D17" s="1" t="s">
        <v>79</v>
      </c>
      <c r="E17" s="1" t="s">
        <v>11</v>
      </c>
      <c r="F17" s="1" t="s">
        <v>17</v>
      </c>
      <c r="G17" s="1">
        <v>132</v>
      </c>
      <c r="H17" s="2">
        <f>VLOOKUP(F17,'[1]SHALIMAR CHEMICALS'!$C$3:$D$82,2,FALSE)</f>
        <v>40.25</v>
      </c>
      <c r="I17" s="2">
        <f t="shared" si="0"/>
        <v>1062.6000000000001</v>
      </c>
      <c r="J17" s="2">
        <f t="shared" si="1"/>
        <v>264</v>
      </c>
      <c r="K17" s="2">
        <f t="shared" si="2"/>
        <v>792</v>
      </c>
      <c r="L17" s="2">
        <v>20</v>
      </c>
      <c r="M17" s="6">
        <f t="shared" si="3"/>
        <v>7451.6</v>
      </c>
    </row>
    <row r="18" spans="1:13" s="47" customFormat="1">
      <c r="A18" s="5">
        <v>14</v>
      </c>
      <c r="B18" s="1" t="s">
        <v>80</v>
      </c>
      <c r="C18" s="1" t="s">
        <v>81</v>
      </c>
      <c r="D18" s="1" t="s">
        <v>82</v>
      </c>
      <c r="E18" s="1" t="s">
        <v>11</v>
      </c>
      <c r="F18" s="1" t="s">
        <v>40</v>
      </c>
      <c r="G18" s="1">
        <v>144</v>
      </c>
      <c r="H18" s="2">
        <f>VLOOKUP(F18,'[1]SHALIMAR CHEMICALS'!$C$3:$D$82,2,FALSE)</f>
        <v>41.4</v>
      </c>
      <c r="I18" s="2">
        <f t="shared" si="0"/>
        <v>1192.32</v>
      </c>
      <c r="J18" s="2">
        <f t="shared" si="1"/>
        <v>288</v>
      </c>
      <c r="K18" s="2">
        <f t="shared" si="2"/>
        <v>864</v>
      </c>
      <c r="L18" s="2">
        <v>20</v>
      </c>
      <c r="M18" s="6">
        <f t="shared" si="3"/>
        <v>8325.9199999999983</v>
      </c>
    </row>
    <row r="19" spans="1:13" s="47" customFormat="1">
      <c r="A19" s="5">
        <v>15</v>
      </c>
      <c r="B19" s="1" t="s">
        <v>83</v>
      </c>
      <c r="C19" s="1" t="s">
        <v>84</v>
      </c>
      <c r="D19" s="1" t="s">
        <v>85</v>
      </c>
      <c r="E19" s="1" t="s">
        <v>11</v>
      </c>
      <c r="F19" s="1" t="s">
        <v>41</v>
      </c>
      <c r="G19" s="1">
        <v>136</v>
      </c>
      <c r="H19" s="2">
        <f>VLOOKUP(F19,'[1]SHALIMAR CHEMICALS'!$C$3:$D$82,2,FALSE)</f>
        <v>40.25</v>
      </c>
      <c r="I19" s="2">
        <f t="shared" si="0"/>
        <v>1094.8</v>
      </c>
      <c r="J19" s="2">
        <f t="shared" si="1"/>
        <v>272</v>
      </c>
      <c r="K19" s="2">
        <f t="shared" si="2"/>
        <v>816</v>
      </c>
      <c r="L19" s="2">
        <v>20</v>
      </c>
      <c r="M19" s="6">
        <f t="shared" si="3"/>
        <v>7676.8</v>
      </c>
    </row>
    <row r="20" spans="1:13" s="47" customFormat="1">
      <c r="A20" s="5">
        <v>16</v>
      </c>
      <c r="B20" s="1" t="s">
        <v>86</v>
      </c>
      <c r="C20" s="1" t="s">
        <v>87</v>
      </c>
      <c r="D20" s="1" t="s">
        <v>88</v>
      </c>
      <c r="E20" s="1" t="s">
        <v>11</v>
      </c>
      <c r="F20" s="1" t="s">
        <v>26</v>
      </c>
      <c r="G20" s="1">
        <v>153</v>
      </c>
      <c r="H20" s="2">
        <f>VLOOKUP(F20,'[1]SHALIMAR CHEMICALS'!$C$3:$D$82,2,FALSE)</f>
        <v>47.15</v>
      </c>
      <c r="I20" s="2">
        <f t="shared" si="0"/>
        <v>1442.79</v>
      </c>
      <c r="J20" s="2">
        <f t="shared" si="1"/>
        <v>306</v>
      </c>
      <c r="K20" s="2">
        <f t="shared" si="2"/>
        <v>918</v>
      </c>
      <c r="L20" s="2">
        <v>20</v>
      </c>
      <c r="M20" s="6">
        <f t="shared" si="3"/>
        <v>9900.74</v>
      </c>
    </row>
    <row r="21" spans="1:13" s="47" customFormat="1">
      <c r="A21" s="5">
        <v>17</v>
      </c>
      <c r="B21" s="1" t="s">
        <v>89</v>
      </c>
      <c r="C21" s="1" t="s">
        <v>90</v>
      </c>
      <c r="D21" s="1" t="s">
        <v>91</v>
      </c>
      <c r="E21" s="1" t="s">
        <v>11</v>
      </c>
      <c r="F21" s="1" t="s">
        <v>39</v>
      </c>
      <c r="G21" s="1">
        <v>79</v>
      </c>
      <c r="H21" s="2">
        <f>VLOOKUP(F21,'[1]SHALIMAR CHEMICALS'!$C$3:$D$82,2,FALSE)</f>
        <v>40.25</v>
      </c>
      <c r="I21" s="2">
        <f t="shared" si="0"/>
        <v>635.95000000000005</v>
      </c>
      <c r="J21" s="2">
        <f t="shared" si="1"/>
        <v>158</v>
      </c>
      <c r="K21" s="2">
        <f t="shared" si="2"/>
        <v>474</v>
      </c>
      <c r="L21" s="2">
        <v>20</v>
      </c>
      <c r="M21" s="6">
        <f t="shared" si="3"/>
        <v>4467.7</v>
      </c>
    </row>
    <row r="22" spans="1:13" s="47" customFormat="1">
      <c r="A22" s="5">
        <v>18</v>
      </c>
      <c r="B22" s="1" t="s">
        <v>89</v>
      </c>
      <c r="C22" s="1" t="s">
        <v>92</v>
      </c>
      <c r="D22" s="1" t="s">
        <v>93</v>
      </c>
      <c r="E22" s="1" t="s">
        <v>11</v>
      </c>
      <c r="F22" s="1" t="s">
        <v>40</v>
      </c>
      <c r="G22" s="1">
        <v>130</v>
      </c>
      <c r="H22" s="2">
        <f>VLOOKUP(F22,'[1]SHALIMAR CHEMICALS'!$C$3:$D$82,2,FALSE)</f>
        <v>41.4</v>
      </c>
      <c r="I22" s="2">
        <f t="shared" si="0"/>
        <v>1076.4000000000001</v>
      </c>
      <c r="J22" s="2">
        <f t="shared" si="1"/>
        <v>260</v>
      </c>
      <c r="K22" s="2">
        <f t="shared" si="2"/>
        <v>780</v>
      </c>
      <c r="L22" s="2">
        <v>20</v>
      </c>
      <c r="M22" s="6">
        <f t="shared" si="3"/>
        <v>7518.4</v>
      </c>
    </row>
    <row r="23" spans="1:13" s="47" customFormat="1">
      <c r="A23" s="5">
        <v>19</v>
      </c>
      <c r="B23" s="1" t="s">
        <v>94</v>
      </c>
      <c r="C23" s="1" t="s">
        <v>95</v>
      </c>
      <c r="D23" s="1" t="s">
        <v>96</v>
      </c>
      <c r="E23" s="1" t="s">
        <v>11</v>
      </c>
      <c r="F23" s="1" t="s">
        <v>17</v>
      </c>
      <c r="G23" s="1">
        <v>150</v>
      </c>
      <c r="H23" s="2">
        <f>VLOOKUP(F23,'[1]SHALIMAR CHEMICALS'!$C$3:$D$82,2,FALSE)</f>
        <v>40.25</v>
      </c>
      <c r="I23" s="2">
        <f t="shared" si="0"/>
        <v>1207.5</v>
      </c>
      <c r="J23" s="2">
        <f t="shared" si="1"/>
        <v>300</v>
      </c>
      <c r="K23" s="2">
        <f t="shared" si="2"/>
        <v>900</v>
      </c>
      <c r="L23" s="2">
        <v>20</v>
      </c>
      <c r="M23" s="6">
        <f t="shared" si="3"/>
        <v>8465</v>
      </c>
    </row>
    <row r="24" spans="1:13" s="47" customFormat="1">
      <c r="A24" s="5">
        <v>20</v>
      </c>
      <c r="B24" s="1" t="s">
        <v>97</v>
      </c>
      <c r="C24" s="1" t="s">
        <v>98</v>
      </c>
      <c r="D24" s="1" t="s">
        <v>99</v>
      </c>
      <c r="E24" s="1" t="s">
        <v>11</v>
      </c>
      <c r="F24" s="1" t="s">
        <v>12</v>
      </c>
      <c r="G24" s="1">
        <v>152</v>
      </c>
      <c r="H24" s="2">
        <f>VLOOKUP(F24,'[1]SHALIMAR CHEMICALS'!$C$3:$D$82,2,FALSE)</f>
        <v>46</v>
      </c>
      <c r="I24" s="2">
        <f t="shared" si="0"/>
        <v>1398.4</v>
      </c>
      <c r="J24" s="2">
        <f t="shared" si="1"/>
        <v>304</v>
      </c>
      <c r="K24" s="2">
        <f t="shared" si="2"/>
        <v>912</v>
      </c>
      <c r="L24" s="2">
        <v>20</v>
      </c>
      <c r="M24" s="6">
        <f t="shared" si="3"/>
        <v>9626.4</v>
      </c>
    </row>
    <row r="25" spans="1:13" s="47" customFormat="1">
      <c r="A25" s="5">
        <v>21</v>
      </c>
      <c r="B25" s="1" t="s">
        <v>97</v>
      </c>
      <c r="C25" s="1" t="s">
        <v>100</v>
      </c>
      <c r="D25" s="1" t="s">
        <v>101</v>
      </c>
      <c r="E25" s="1" t="s">
        <v>11</v>
      </c>
      <c r="F25" s="1" t="s">
        <v>38</v>
      </c>
      <c r="G25" s="1">
        <v>81</v>
      </c>
      <c r="H25" s="2">
        <f>VLOOKUP(F25,'[1]SHALIMAR CHEMICALS'!$C$3:$D$82,2,FALSE)</f>
        <v>47.15</v>
      </c>
      <c r="I25" s="2">
        <f t="shared" si="0"/>
        <v>763.83</v>
      </c>
      <c r="J25" s="2">
        <f t="shared" si="1"/>
        <v>162</v>
      </c>
      <c r="K25" s="2">
        <f t="shared" si="2"/>
        <v>486</v>
      </c>
      <c r="L25" s="2">
        <v>20</v>
      </c>
      <c r="M25" s="6">
        <f t="shared" si="3"/>
        <v>5250.9800000000005</v>
      </c>
    </row>
    <row r="26" spans="1:13" s="47" customFormat="1">
      <c r="A26" s="5">
        <v>22</v>
      </c>
      <c r="B26" s="1" t="s">
        <v>102</v>
      </c>
      <c r="C26" s="1" t="s">
        <v>103</v>
      </c>
      <c r="D26" s="1" t="s">
        <v>104</v>
      </c>
      <c r="E26" s="1" t="s">
        <v>11</v>
      </c>
      <c r="F26" s="1" t="s">
        <v>40</v>
      </c>
      <c r="G26" s="1">
        <v>141</v>
      </c>
      <c r="H26" s="2">
        <f>VLOOKUP(F26,'[1]SHALIMAR CHEMICALS'!$C$3:$D$82,2,FALSE)</f>
        <v>41.4</v>
      </c>
      <c r="I26" s="2">
        <f t="shared" si="0"/>
        <v>1167.48</v>
      </c>
      <c r="J26" s="2">
        <f t="shared" si="1"/>
        <v>282</v>
      </c>
      <c r="K26" s="2">
        <f t="shared" si="2"/>
        <v>846</v>
      </c>
      <c r="L26" s="2">
        <v>20</v>
      </c>
      <c r="M26" s="6">
        <f t="shared" si="3"/>
        <v>8152.8799999999992</v>
      </c>
    </row>
    <row r="27" spans="1:13" s="47" customFormat="1">
      <c r="A27" s="5">
        <v>23</v>
      </c>
      <c r="B27" s="1" t="s">
        <v>105</v>
      </c>
      <c r="C27" s="1" t="s">
        <v>106</v>
      </c>
      <c r="D27" s="1" t="s">
        <v>107</v>
      </c>
      <c r="E27" s="1" t="s">
        <v>11</v>
      </c>
      <c r="F27" s="1" t="s">
        <v>17</v>
      </c>
      <c r="G27" s="1">
        <v>150</v>
      </c>
      <c r="H27" s="2">
        <f>VLOOKUP(F27,'[1]SHALIMAR CHEMICALS'!$C$3:$D$82,2,FALSE)</f>
        <v>40.25</v>
      </c>
      <c r="I27" s="2">
        <f t="shared" si="0"/>
        <v>1207.5</v>
      </c>
      <c r="J27" s="2">
        <f t="shared" si="1"/>
        <v>300</v>
      </c>
      <c r="K27" s="2">
        <f t="shared" si="2"/>
        <v>900</v>
      </c>
      <c r="L27" s="2">
        <v>20</v>
      </c>
      <c r="M27" s="6">
        <f t="shared" si="3"/>
        <v>8465</v>
      </c>
    </row>
    <row r="28" spans="1:13" s="47" customFormat="1">
      <c r="A28" s="5">
        <v>24</v>
      </c>
      <c r="B28" s="1" t="s">
        <v>108</v>
      </c>
      <c r="C28" s="1" t="s">
        <v>109</v>
      </c>
      <c r="D28" s="1" t="s">
        <v>110</v>
      </c>
      <c r="E28" s="1" t="s">
        <v>11</v>
      </c>
      <c r="F28" s="1" t="s">
        <v>24</v>
      </c>
      <c r="G28" s="1">
        <v>145</v>
      </c>
      <c r="H28" s="2">
        <f>VLOOKUP(F28,'[1]SHALIMAR CHEMICALS'!$C$3:$D$82,2,FALSE)</f>
        <v>47.15</v>
      </c>
      <c r="I28" s="2">
        <f t="shared" si="0"/>
        <v>1367.3500000000001</v>
      </c>
      <c r="J28" s="2">
        <f t="shared" si="1"/>
        <v>290</v>
      </c>
      <c r="K28" s="2">
        <f t="shared" si="2"/>
        <v>870</v>
      </c>
      <c r="L28" s="2">
        <v>20</v>
      </c>
      <c r="M28" s="6">
        <f t="shared" si="3"/>
        <v>9384.1</v>
      </c>
    </row>
    <row r="29" spans="1:13" s="47" customFormat="1">
      <c r="A29" s="5">
        <v>25</v>
      </c>
      <c r="B29" s="1" t="s">
        <v>111</v>
      </c>
      <c r="C29" s="1" t="s">
        <v>112</v>
      </c>
      <c r="D29" s="1" t="s">
        <v>113</v>
      </c>
      <c r="E29" s="1" t="s">
        <v>11</v>
      </c>
      <c r="F29" s="1" t="s">
        <v>12</v>
      </c>
      <c r="G29" s="1">
        <v>149</v>
      </c>
      <c r="H29" s="2">
        <f>VLOOKUP(F29,'[1]SHALIMAR CHEMICALS'!$C$3:$D$82,2,FALSE)</f>
        <v>46</v>
      </c>
      <c r="I29" s="2">
        <f t="shared" si="0"/>
        <v>1370.8000000000002</v>
      </c>
      <c r="J29" s="2">
        <f t="shared" si="1"/>
        <v>298</v>
      </c>
      <c r="K29" s="2">
        <f t="shared" si="2"/>
        <v>894</v>
      </c>
      <c r="L29" s="2">
        <v>20</v>
      </c>
      <c r="M29" s="6">
        <f t="shared" si="3"/>
        <v>9436.7999999999993</v>
      </c>
    </row>
    <row r="30" spans="1:13" s="47" customFormat="1">
      <c r="A30" s="5">
        <v>26</v>
      </c>
      <c r="B30" s="1" t="s">
        <v>114</v>
      </c>
      <c r="C30" s="1" t="s">
        <v>115</v>
      </c>
      <c r="D30" s="1" t="s">
        <v>116</v>
      </c>
      <c r="E30" s="1" t="s">
        <v>11</v>
      </c>
      <c r="F30" s="1" t="s">
        <v>12</v>
      </c>
      <c r="G30" s="1">
        <v>133</v>
      </c>
      <c r="H30" s="2">
        <f>VLOOKUP(F30,'[1]SHALIMAR CHEMICALS'!$C$3:$D$82,2,FALSE)</f>
        <v>46</v>
      </c>
      <c r="I30" s="2">
        <f t="shared" si="0"/>
        <v>1223.6000000000001</v>
      </c>
      <c r="J30" s="2">
        <f t="shared" si="1"/>
        <v>266</v>
      </c>
      <c r="K30" s="2">
        <f t="shared" si="2"/>
        <v>798</v>
      </c>
      <c r="L30" s="2">
        <v>20</v>
      </c>
      <c r="M30" s="6">
        <f t="shared" si="3"/>
        <v>8425.6</v>
      </c>
    </row>
    <row r="31" spans="1:13" s="47" customFormat="1">
      <c r="A31" s="5">
        <v>27</v>
      </c>
      <c r="B31" s="1" t="s">
        <v>117</v>
      </c>
      <c r="C31" s="1" t="s">
        <v>118</v>
      </c>
      <c r="D31" s="1" t="s">
        <v>119</v>
      </c>
      <c r="E31" s="1" t="s">
        <v>11</v>
      </c>
      <c r="F31" s="1" t="s">
        <v>120</v>
      </c>
      <c r="G31" s="1">
        <v>169</v>
      </c>
      <c r="H31" s="2">
        <f>VLOOKUP(F31,'[1]SHALIMAR CHEMICALS'!$C$3:$D$82,2,FALSE)</f>
        <v>40.25</v>
      </c>
      <c r="I31" s="2">
        <f t="shared" si="0"/>
        <v>1360.45</v>
      </c>
      <c r="J31" s="2">
        <f t="shared" si="1"/>
        <v>338</v>
      </c>
      <c r="K31" s="2">
        <f t="shared" si="2"/>
        <v>1014</v>
      </c>
      <c r="L31" s="2">
        <v>20</v>
      </c>
      <c r="M31" s="6">
        <f t="shared" si="3"/>
        <v>9534.7000000000007</v>
      </c>
    </row>
    <row r="32" spans="1:13" s="47" customFormat="1">
      <c r="A32" s="5">
        <v>28</v>
      </c>
      <c r="B32" s="1" t="s">
        <v>121</v>
      </c>
      <c r="C32" s="1" t="s">
        <v>122</v>
      </c>
      <c r="D32" s="1" t="s">
        <v>123</v>
      </c>
      <c r="E32" s="1" t="s">
        <v>11</v>
      </c>
      <c r="F32" s="1" t="s">
        <v>12</v>
      </c>
      <c r="G32" s="1">
        <v>173</v>
      </c>
      <c r="H32" s="2">
        <f>VLOOKUP(F32,'[1]SHALIMAR CHEMICALS'!$C$3:$D$82,2,FALSE)</f>
        <v>46</v>
      </c>
      <c r="I32" s="2">
        <f t="shared" si="0"/>
        <v>1591.6000000000001</v>
      </c>
      <c r="J32" s="2">
        <f t="shared" si="1"/>
        <v>346</v>
      </c>
      <c r="K32" s="2">
        <f t="shared" si="2"/>
        <v>1038</v>
      </c>
      <c r="L32" s="2">
        <v>20</v>
      </c>
      <c r="M32" s="6">
        <f t="shared" si="3"/>
        <v>10953.6</v>
      </c>
    </row>
    <row r="33" spans="1:14" s="47" customFormat="1" ht="15.75" thickBot="1">
      <c r="A33" s="67">
        <v>29</v>
      </c>
      <c r="B33" s="68" t="s">
        <v>124</v>
      </c>
      <c r="C33" s="68" t="s">
        <v>125</v>
      </c>
      <c r="D33" s="68" t="s">
        <v>126</v>
      </c>
      <c r="E33" s="68" t="s">
        <v>11</v>
      </c>
      <c r="F33" s="68" t="s">
        <v>24</v>
      </c>
      <c r="G33" s="68">
        <v>408</v>
      </c>
      <c r="H33" s="69">
        <f>VLOOKUP(F33,'[1]SHALIMAR CHEMICALS'!$C$3:$D$82,2,FALSE)</f>
        <v>47.15</v>
      </c>
      <c r="I33" s="69">
        <f t="shared" si="0"/>
        <v>3847.4400000000005</v>
      </c>
      <c r="J33" s="69">
        <f t="shared" si="1"/>
        <v>816</v>
      </c>
      <c r="K33" s="69">
        <f t="shared" si="2"/>
        <v>2448</v>
      </c>
      <c r="L33" s="69">
        <v>20</v>
      </c>
      <c r="M33" s="70">
        <f t="shared" si="3"/>
        <v>26368.639999999999</v>
      </c>
    </row>
    <row r="34" spans="1:14" s="47" customFormat="1" ht="15.75" thickBot="1">
      <c r="A34" s="71" t="s">
        <v>127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3"/>
      <c r="M34" s="74">
        <f>ROUND(SUM(M5:M33),0)</f>
        <v>253485</v>
      </c>
    </row>
    <row r="35" spans="1:14" s="47" customFormat="1" ht="15.75" thickBot="1">
      <c r="A35" s="65"/>
      <c r="B35"/>
      <c r="C35"/>
      <c r="D35"/>
      <c r="E35"/>
      <c r="F35"/>
      <c r="G35" s="66">
        <f>SUM(G5:G33)</f>
        <v>4085</v>
      </c>
      <c r="H35" s="15"/>
      <c r="I35" s="15"/>
      <c r="J35" s="15"/>
      <c r="K35" s="15"/>
      <c r="L35" s="15"/>
      <c r="M35" s="15"/>
    </row>
    <row r="36" spans="1:14" s="47" customFormat="1" ht="15.75" thickBot="1">
      <c r="A36" s="62" t="s">
        <v>43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4"/>
    </row>
    <row r="37" spans="1:14" ht="70.5" customHeight="1" thickBot="1">
      <c r="A37" s="50" t="s">
        <v>27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2"/>
      <c r="N37" s="49"/>
    </row>
    <row r="38" spans="1:14" ht="15" customHeight="1"/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</sheetData>
  <sortState ref="B4:O51">
    <sortCondition ref="B4:B51"/>
  </sortState>
  <mergeCells count="7">
    <mergeCell ref="A37:M37"/>
    <mergeCell ref="G2:M2"/>
    <mergeCell ref="G3:M3"/>
    <mergeCell ref="A2:F2"/>
    <mergeCell ref="A3:F3"/>
    <mergeCell ref="A36:M36"/>
    <mergeCell ref="A34:L34"/>
  </mergeCells>
  <conditionalFormatting sqref="D4">
    <cfRule type="duplicateValues" dxfId="1" priority="125"/>
    <cfRule type="duplicateValues" dxfId="0" priority="126"/>
  </conditionalFormatting>
  <pageMargins left="0.43307086614173229" right="0.15748031496062992" top="0.55118110236220474" bottom="0.15748031496062992" header="0.47244094488188981" footer="0.15748031496062992"/>
  <pageSetup paperSize="9" scale="93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selection activeCell="N24" sqref="N24"/>
    </sheetView>
  </sheetViews>
  <sheetFormatPr defaultRowHeight="15"/>
  <cols>
    <col min="1" max="1" width="3.42578125" bestFit="1" customWidth="1"/>
    <col min="2" max="2" width="10.7109375" bestFit="1" customWidth="1"/>
    <col min="3" max="3" width="6.85546875" bestFit="1" customWidth="1"/>
    <col min="4" max="4" width="8.28515625" bestFit="1" customWidth="1"/>
    <col min="5" max="5" width="6.42578125" bestFit="1" customWidth="1"/>
    <col min="6" max="6" width="13.28515625" bestFit="1" customWidth="1"/>
    <col min="7" max="7" width="5.42578125" bestFit="1" customWidth="1"/>
    <col min="8" max="8" width="5.5703125" bestFit="1" customWidth="1"/>
    <col min="9" max="9" width="7.5703125" bestFit="1" customWidth="1"/>
    <col min="10" max="10" width="6.5703125" bestFit="1" customWidth="1"/>
    <col min="11" max="11" width="7" bestFit="1" customWidth="1"/>
    <col min="12" max="12" width="6.42578125" bestFit="1" customWidth="1"/>
    <col min="13" max="13" width="7.5703125" bestFit="1" customWidth="1"/>
    <col min="14" max="14" width="17.28515625" bestFit="1" customWidth="1"/>
    <col min="16" max="16" width="80.7109375" bestFit="1" customWidth="1"/>
  </cols>
  <sheetData>
    <row r="1" spans="1:16" ht="15.75" thickBot="1">
      <c r="A1" s="7" t="s">
        <v>13</v>
      </c>
      <c r="B1" s="8" t="s">
        <v>1</v>
      </c>
      <c r="C1" s="8" t="s">
        <v>4</v>
      </c>
      <c r="D1" s="8" t="s">
        <v>19</v>
      </c>
      <c r="E1" s="8" t="s">
        <v>5</v>
      </c>
      <c r="F1" s="8" t="s">
        <v>6</v>
      </c>
      <c r="G1" s="8" t="s">
        <v>2</v>
      </c>
      <c r="H1" s="9" t="s">
        <v>3</v>
      </c>
      <c r="I1" s="9" t="s">
        <v>7</v>
      </c>
      <c r="J1" s="9" t="s">
        <v>8</v>
      </c>
      <c r="K1" s="9" t="s">
        <v>15</v>
      </c>
      <c r="L1" s="9" t="s">
        <v>9</v>
      </c>
      <c r="M1" s="10" t="s">
        <v>10</v>
      </c>
      <c r="N1" s="4" t="s">
        <v>14</v>
      </c>
    </row>
    <row r="2" spans="1:16">
      <c r="A2" s="5">
        <v>10</v>
      </c>
      <c r="B2" s="1" t="s">
        <v>20</v>
      </c>
      <c r="C2" s="3" t="s">
        <v>22</v>
      </c>
      <c r="D2" s="1" t="s">
        <v>21</v>
      </c>
      <c r="E2" s="13" t="s">
        <v>11</v>
      </c>
      <c r="F2" s="1" t="s">
        <v>17</v>
      </c>
      <c r="G2" s="1">
        <v>162</v>
      </c>
      <c r="H2" s="2">
        <v>40.25</v>
      </c>
      <c r="I2" s="2">
        <v>1304.1000000000001</v>
      </c>
      <c r="J2" s="2">
        <v>324</v>
      </c>
      <c r="K2" s="2">
        <v>972</v>
      </c>
      <c r="L2" s="2">
        <v>20</v>
      </c>
      <c r="M2" s="6">
        <v>9140.6</v>
      </c>
      <c r="N2" s="12" t="s">
        <v>18</v>
      </c>
      <c r="P2" s="14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J6" sqref="J6"/>
    </sheetView>
  </sheetViews>
  <sheetFormatPr defaultRowHeight="15"/>
  <cols>
    <col min="1" max="1" width="69.7109375" customWidth="1"/>
    <col min="2" max="2" width="11.85546875" style="15" bestFit="1" customWidth="1"/>
  </cols>
  <sheetData>
    <row r="1" spans="1:8" s="22" customFormat="1" ht="16.5" thickBot="1">
      <c r="A1" s="24" t="s">
        <v>34</v>
      </c>
      <c r="B1" s="25" t="s">
        <v>35</v>
      </c>
    </row>
    <row r="2" spans="1:8">
      <c r="A2" s="23" t="s">
        <v>30</v>
      </c>
      <c r="B2" s="16">
        <v>1827100</v>
      </c>
    </row>
    <row r="3" spans="1:8">
      <c r="A3" s="20" t="s">
        <v>31</v>
      </c>
      <c r="B3" s="6">
        <v>413631</v>
      </c>
    </row>
    <row r="4" spans="1:8">
      <c r="A4" s="20" t="s">
        <v>32</v>
      </c>
      <c r="B4" s="6">
        <v>120000</v>
      </c>
    </row>
    <row r="5" spans="1:8" s="39" customFormat="1" ht="15.75">
      <c r="A5" s="38" t="s">
        <v>36</v>
      </c>
      <c r="B5" s="41">
        <f>B2+B3-B4</f>
        <v>2120731</v>
      </c>
    </row>
    <row r="6" spans="1:8" s="42" customFormat="1" ht="30">
      <c r="A6" s="20" t="s">
        <v>28</v>
      </c>
      <c r="B6" s="21">
        <f>2000000*8%/12*35</f>
        <v>466666.66666666669</v>
      </c>
    </row>
    <row r="7" spans="1:8" s="42" customFormat="1">
      <c r="A7" s="43" t="s">
        <v>37</v>
      </c>
      <c r="B7" s="27">
        <f>B6+B5</f>
        <v>2587397.6666666665</v>
      </c>
    </row>
    <row r="8" spans="1:8" s="17" customFormat="1" ht="30.75" thickBot="1">
      <c r="A8" s="26" t="s">
        <v>29</v>
      </c>
      <c r="B8" s="27">
        <f>B7*24%/12*1</f>
        <v>51747.953333333331</v>
      </c>
    </row>
    <row r="9" spans="1:8" s="18" customFormat="1" ht="16.5" thickBot="1">
      <c r="A9" s="40" t="s">
        <v>33</v>
      </c>
      <c r="B9" s="28">
        <f>ROUND(SUM(B7:B8),0)</f>
        <v>2639146</v>
      </c>
      <c r="F9" s="19"/>
      <c r="H9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M17"/>
  <sheetViews>
    <sheetView workbookViewId="0">
      <selection activeCell="E12" sqref="E12"/>
    </sheetView>
  </sheetViews>
  <sheetFormatPr defaultRowHeight="15"/>
  <sheetData>
    <row r="8" spans="7:13" ht="15.75" thickBot="1"/>
    <row r="9" spans="7:13" ht="16.5" thickBot="1">
      <c r="G9" s="29"/>
      <c r="H9" s="30"/>
    </row>
    <row r="10" spans="7:13" ht="16.5" thickBot="1">
      <c r="G10" s="31"/>
      <c r="H10" s="32"/>
      <c r="L10" s="29"/>
      <c r="M10" s="30"/>
    </row>
    <row r="11" spans="7:13" ht="15.75" thickBot="1">
      <c r="G11" s="31"/>
      <c r="H11" s="32"/>
      <c r="L11" s="31"/>
      <c r="M11" s="32"/>
    </row>
    <row r="12" spans="7:13" ht="15.75" thickBot="1">
      <c r="G12" s="31"/>
      <c r="H12" s="32"/>
      <c r="L12" s="31"/>
      <c r="M12" s="32"/>
    </row>
    <row r="13" spans="7:13" ht="15.75" thickBot="1">
      <c r="G13" s="31"/>
      <c r="H13" s="33"/>
      <c r="L13" s="31"/>
      <c r="M13" s="32"/>
    </row>
    <row r="14" spans="7:13" ht="16.5" thickBot="1">
      <c r="G14" s="31"/>
      <c r="H14" s="33"/>
      <c r="L14" s="44"/>
      <c r="M14" s="45"/>
    </row>
    <row r="15" spans="7:13" ht="15.75" thickBot="1">
      <c r="G15" s="34"/>
      <c r="H15" s="35"/>
      <c r="L15" s="31"/>
      <c r="M15" s="33"/>
    </row>
    <row r="16" spans="7:13" ht="16.5" thickBot="1">
      <c r="G16" s="36"/>
      <c r="H16" s="37"/>
      <c r="L16" s="34"/>
      <c r="M16" s="35"/>
    </row>
    <row r="17" spans="12:13" ht="16.5" thickBot="1">
      <c r="L17" s="46"/>
      <c r="M17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Invoice</vt:lpstr>
      <vt:lpstr>Sheet1</vt:lpstr>
      <vt:lpstr>Sheet2</vt:lpstr>
      <vt:lpstr>Sheet3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ARATA</cp:lastModifiedBy>
  <cp:lastPrinted>2026-09-08T06:57:19Z</cp:lastPrinted>
  <dcterms:created xsi:type="dcterms:W3CDTF">2022-05-02T05:54:47Z</dcterms:created>
  <dcterms:modified xsi:type="dcterms:W3CDTF">2026-10-02T11:25:11Z</dcterms:modified>
</cp:coreProperties>
</file>