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Invoice!$A$5:$O$34</definedName>
    <definedName name="_xlnm.Print_Titles" localSheetId="0">Invoice!$4:$4</definedName>
  </definedNames>
  <calcPr calcId="144525"/>
</workbook>
</file>

<file path=xl/calcChain.xml><?xml version="1.0" encoding="utf-8"?>
<calcChain xmlns="http://schemas.openxmlformats.org/spreadsheetml/2006/main">
  <c r="I32" i="1" l="1"/>
  <c r="H32" i="1"/>
  <c r="K30" i="1"/>
  <c r="J30" i="1"/>
  <c r="M30" i="1" s="1"/>
  <c r="K29" i="1"/>
  <c r="J29" i="1"/>
  <c r="M29" i="1" s="1"/>
  <c r="K28" i="1"/>
  <c r="J28" i="1"/>
  <c r="M28" i="1" s="1"/>
  <c r="K27" i="1"/>
  <c r="J27" i="1"/>
  <c r="M27" i="1" s="1"/>
  <c r="K26" i="1"/>
  <c r="J26" i="1"/>
  <c r="M26" i="1" s="1"/>
  <c r="K25" i="1"/>
  <c r="J25" i="1"/>
  <c r="M25" i="1" s="1"/>
  <c r="K24" i="1"/>
  <c r="J24" i="1"/>
  <c r="M24" i="1" s="1"/>
  <c r="K23" i="1"/>
  <c r="J23" i="1"/>
  <c r="M23" i="1" s="1"/>
  <c r="K22" i="1"/>
  <c r="J22" i="1"/>
  <c r="M22" i="1" s="1"/>
  <c r="K21" i="1"/>
  <c r="J21" i="1"/>
  <c r="M21" i="1" s="1"/>
  <c r="K20" i="1"/>
  <c r="J20" i="1"/>
  <c r="M20" i="1" s="1"/>
  <c r="K19" i="1"/>
  <c r="J19" i="1"/>
  <c r="M19" i="1" s="1"/>
  <c r="K18" i="1"/>
  <c r="J18" i="1"/>
  <c r="M18" i="1" s="1"/>
  <c r="K17" i="1"/>
  <c r="J17" i="1"/>
  <c r="M17" i="1" s="1"/>
  <c r="K16" i="1"/>
  <c r="J16" i="1"/>
  <c r="M16" i="1" s="1"/>
  <c r="K15" i="1"/>
  <c r="J15" i="1"/>
  <c r="M15" i="1" s="1"/>
  <c r="K14" i="1"/>
  <c r="J14" i="1"/>
  <c r="M14" i="1" s="1"/>
  <c r="K13" i="1"/>
  <c r="J13" i="1"/>
  <c r="M13" i="1" s="1"/>
  <c r="K12" i="1"/>
  <c r="J12" i="1"/>
  <c r="M12" i="1" s="1"/>
  <c r="K11" i="1"/>
  <c r="J11" i="1"/>
  <c r="M11" i="1" s="1"/>
  <c r="K10" i="1"/>
  <c r="J10" i="1"/>
  <c r="M10" i="1" s="1"/>
  <c r="K9" i="1"/>
  <c r="J9" i="1"/>
  <c r="M9" i="1" s="1"/>
  <c r="K8" i="1"/>
  <c r="J8" i="1"/>
  <c r="M8" i="1" s="1"/>
  <c r="K7" i="1"/>
  <c r="J7" i="1"/>
  <c r="M7" i="1" s="1"/>
  <c r="K6" i="1"/>
  <c r="J6" i="1"/>
  <c r="M6" i="1" s="1"/>
  <c r="M31" i="1" l="1"/>
</calcChain>
</file>

<file path=xl/sharedStrings.xml><?xml version="1.0" encoding="utf-8"?>
<sst xmlns="http://schemas.openxmlformats.org/spreadsheetml/2006/main" count="171" uniqueCount="113">
  <si>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</si>
  <si>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</si>
  <si>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</si>
  <si>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</si>
  <si>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</si>
  <si>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</si>
  <si>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</si>
  <si>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</si>
  <si>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</si>
  <si>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</si>
  <si>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</si>
  <si>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</si>
  <si>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</si>
  <si>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</si>
  <si>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</si>
  <si>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</si>
  <si>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</si>
  <si>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</si>
  <si>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</si>
  <si>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</si>
  <si>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</si>
  <si>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HALDI</t>
  </si>
  <si>
    <t>KUAMARA</t>
  </si>
  <si>
    <t>BEGUNIAPADA</t>
  </si>
  <si>
    <t>DESTINATION (KMS)</t>
  </si>
  <si>
    <t>RATE / KG.</t>
  </si>
  <si>
    <t>DD.CH. / CASE</t>
  </si>
  <si>
    <t>1 Kms to 100 Kms</t>
  </si>
  <si>
    <t>101 Kms to 250 Kms</t>
  </si>
  <si>
    <t xml:space="preserve">251 Kms to 400 Kms </t>
  </si>
  <si>
    <t>400 Kms to Above</t>
  </si>
  <si>
    <t>LOCHAPADA</t>
  </si>
  <si>
    <t>PATTAMUNDAI</t>
  </si>
  <si>
    <t>JAGATSINGHPUR</t>
  </si>
  <si>
    <t>KAMATA BORIGUMA</t>
  </si>
  <si>
    <t>SALIPUR</t>
  </si>
  <si>
    <t>CHARCHIKA</t>
  </si>
  <si>
    <t>29/9/2025</t>
  </si>
  <si>
    <t>PL/JA/11883</t>
  </si>
  <si>
    <t>652</t>
  </si>
  <si>
    <t>KHURDA</t>
  </si>
  <si>
    <t>SANTOSHI HARDWARE AND PAINTS</t>
  </si>
  <si>
    <t>ADD IN CREATIVE PAINTS</t>
  </si>
  <si>
    <t>Kindly, verify &amp; confirm within 7 days, else GST will be filed by 20th NOV, 2025.
GST to be paid by Consignor under Reverse Charge Mechanism(RCM) as per GST.</t>
  </si>
  <si>
    <t>04/10/2025</t>
  </si>
  <si>
    <t>PL/JA/12043</t>
  </si>
  <si>
    <t>247</t>
  </si>
  <si>
    <t>PL/JA/12044</t>
  </si>
  <si>
    <t>242</t>
  </si>
  <si>
    <t>PL/JA/12046</t>
  </si>
  <si>
    <t>244</t>
  </si>
  <si>
    <t>PL/JA/12073</t>
  </si>
  <si>
    <t>243</t>
  </si>
  <si>
    <t>07/10/2025</t>
  </si>
  <si>
    <t>PL/JA/12105</t>
  </si>
  <si>
    <t>246</t>
  </si>
  <si>
    <t>SARAT</t>
  </si>
  <si>
    <t>PL/JA/12122</t>
  </si>
  <si>
    <t>249</t>
  </si>
  <si>
    <t>08/10/2025</t>
  </si>
  <si>
    <t>PL/JA/12123</t>
  </si>
  <si>
    <t>245</t>
  </si>
  <si>
    <t>PL/JA/12136</t>
  </si>
  <si>
    <t>250</t>
  </si>
  <si>
    <t>SHYAMKHUNTA</t>
  </si>
  <si>
    <t>PL/JA/12203</t>
  </si>
  <si>
    <t>253</t>
  </si>
  <si>
    <t>PL/JA/12204</t>
  </si>
  <si>
    <t>252</t>
  </si>
  <si>
    <t>13/10/2025</t>
  </si>
  <si>
    <t>PL/JA/12494</t>
  </si>
  <si>
    <t>256`</t>
  </si>
  <si>
    <t>PL/JA/12495</t>
  </si>
  <si>
    <t>255</t>
  </si>
  <si>
    <t>15/10/2025</t>
  </si>
  <si>
    <t>PL/JA/12575</t>
  </si>
  <si>
    <t>258</t>
  </si>
  <si>
    <t>PL/JA/12652</t>
  </si>
  <si>
    <t>259</t>
  </si>
  <si>
    <t>16/10/2025</t>
  </si>
  <si>
    <t>PL/JA/12703</t>
  </si>
  <si>
    <t>260</t>
  </si>
  <si>
    <t>23/10/2025</t>
  </si>
  <si>
    <t>PL/JA/12966</t>
  </si>
  <si>
    <t>263</t>
  </si>
  <si>
    <t>BALIPATANA</t>
  </si>
  <si>
    <t>PL/JA/12972</t>
  </si>
  <si>
    <t>262</t>
  </si>
  <si>
    <t>BARIPADA</t>
  </si>
  <si>
    <t>PL/JA/12989</t>
  </si>
  <si>
    <t>261</t>
  </si>
  <si>
    <t>27/10/2025</t>
  </si>
  <si>
    <t>PL/JA/13153</t>
  </si>
  <si>
    <t>265</t>
  </si>
  <si>
    <t>30/10/2025</t>
  </si>
  <si>
    <t>PL/JA/13371</t>
  </si>
  <si>
    <t>269</t>
  </si>
  <si>
    <t>PL/JA/13415</t>
  </si>
  <si>
    <t>267</t>
  </si>
  <si>
    <t>MALKANGIRI</t>
  </si>
  <si>
    <t>31/10/2025</t>
  </si>
  <si>
    <t>PL/JA/13455</t>
  </si>
  <si>
    <t>268</t>
  </si>
  <si>
    <t>PL/JA/13456</t>
  </si>
  <si>
    <t>277</t>
  </si>
  <si>
    <t>PL/JA/13501</t>
  </si>
  <si>
    <t>275</t>
  </si>
  <si>
    <t>KENDRAPARA</t>
  </si>
  <si>
    <t>PL/JA/13527</t>
  </si>
  <si>
    <t>273</t>
  </si>
  <si>
    <t>ANGUL</t>
  </si>
  <si>
    <t>(RUPEES SEVENTY SEVEN THOUSAND SEVEN HUNDRED NINETY FIVE ONLY)</t>
  </si>
  <si>
    <t>Bill Date : 31/10/2025
Bill NO : 19175
Total Amount: 77795.00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</si>
</sst>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/>
    <xf numFmtId="0" fontId="2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/>
    </xf>
    <xf numFmtId="165" fontId="0" fillId="0" borderId="19" xfId="0" applyNumberFormat="1" applyFont="1" applyBorder="1" applyAlignment="1">
      <alignment horizontal="left" vertical="center"/>
    </xf>
    <xf numFmtId="2" fontId="0" fillId="0" borderId="19" xfId="0" applyNumberFormat="1" applyFont="1" applyBorder="1" applyAlignment="1">
      <alignment horizontal="right" vertical="center"/>
    </xf>
    <xf numFmtId="2" fontId="0" fillId="0" borderId="20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0" fontId="0" fillId="0" borderId="24" xfId="0" applyNumberFormat="1" applyBorder="1" applyAlignment="1">
      <alignment horizontal="center" vertical="center"/>
    </xf>
    <xf numFmtId="165" fontId="0" fillId="0" borderId="25" xfId="0" applyNumberFormat="1" applyFont="1" applyBorder="1" applyAlignment="1">
      <alignment horizontal="left" vertical="center"/>
    </xf>
    <xf numFmtId="2" fontId="0" fillId="0" borderId="25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2" fontId="0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0" fillId="0" borderId="19" xfId="0" applyNumberFormat="1" applyFont="1" applyBorder="1"/>
    <xf numFmtId="164" fontId="0" fillId="0" borderId="21" xfId="0" applyNumberFormat="1" applyFont="1" applyBorder="1"/>
    <xf numFmtId="0" fontId="5" fillId="0" borderId="1" xfId="0" applyNumberFormat="1" applyFont="1" applyBorder="1"/>
    <xf numFmtId="0" fontId="2" fillId="0" borderId="0" xfId="0" applyNumberFormat="1" applyFont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wrapText="1"/>
    </xf>
    <xf numFmtId="0" fontId="0" fillId="0" borderId="3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vertical="center"/>
    </xf>
    <xf numFmtId="0" fontId="0" fillId="0" borderId="27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wrapText="1"/>
    </xf>
    <xf numFmtId="164" fontId="1" fillId="0" borderId="14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2</xdr:row>
      <xdr:rowOff>9526</xdr:rowOff>
    </xdr:from>
    <xdr:to>
      <xdr:col>7</xdr:col>
      <xdr:colOff>381000</xdr:colOff>
      <xdr:row>2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9526"/>
          <a:ext cx="4257676" cy="88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SEPTEMBER,%202025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UGUST,%202025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NE,%202025/NEXON%20PAINT%20PVT%20LT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LY,%202025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G4" t="str">
            <v>LOCHAPADA</v>
          </cell>
          <cell r="H4">
            <v>17</v>
          </cell>
          <cell r="I4">
            <v>366</v>
          </cell>
          <cell r="J4">
            <v>2.75</v>
          </cell>
        </row>
        <row r="5">
          <cell r="G5" t="str">
            <v>BERHAMPUR</v>
          </cell>
          <cell r="H5">
            <v>10</v>
          </cell>
          <cell r="I5">
            <v>310</v>
          </cell>
          <cell r="J5">
            <v>2.75</v>
          </cell>
        </row>
        <row r="6">
          <cell r="G6" t="str">
            <v>KUAMARA</v>
          </cell>
          <cell r="H6">
            <v>55</v>
          </cell>
          <cell r="I6">
            <v>567</v>
          </cell>
          <cell r="J6">
            <v>2.75</v>
          </cell>
        </row>
        <row r="7">
          <cell r="G7" t="str">
            <v>NTPC KANIHA</v>
          </cell>
          <cell r="H7">
            <v>52</v>
          </cell>
          <cell r="I7">
            <v>950</v>
          </cell>
          <cell r="J7">
            <v>2.75</v>
          </cell>
        </row>
        <row r="8">
          <cell r="G8" t="str">
            <v>BALIGUDA</v>
          </cell>
          <cell r="H8">
            <v>28</v>
          </cell>
          <cell r="I8">
            <v>580</v>
          </cell>
          <cell r="J8">
            <v>3.8</v>
          </cell>
        </row>
        <row r="9">
          <cell r="G9" t="str">
            <v>BALIGUDA</v>
          </cell>
          <cell r="H9">
            <v>98</v>
          </cell>
          <cell r="I9">
            <v>1374</v>
          </cell>
          <cell r="J9">
            <v>3.8</v>
          </cell>
        </row>
        <row r="10">
          <cell r="G10" t="str">
            <v>BERHAMPUR</v>
          </cell>
          <cell r="H10">
            <v>45</v>
          </cell>
          <cell r="I10">
            <v>1180</v>
          </cell>
          <cell r="J10">
            <v>2.75</v>
          </cell>
        </row>
        <row r="11">
          <cell r="G11" t="str">
            <v>PATTAMUNDAI</v>
          </cell>
          <cell r="H11">
            <v>90</v>
          </cell>
          <cell r="I11">
            <v>489</v>
          </cell>
          <cell r="J11">
            <v>1.5</v>
          </cell>
        </row>
        <row r="12">
          <cell r="G12" t="str">
            <v>DHENKANAL</v>
          </cell>
          <cell r="H12">
            <v>6</v>
          </cell>
          <cell r="I12">
            <v>53</v>
          </cell>
          <cell r="J12">
            <v>1.5</v>
          </cell>
        </row>
        <row r="13">
          <cell r="G13" t="str">
            <v>JAGATSINGHPUR</v>
          </cell>
          <cell r="H13">
            <v>6</v>
          </cell>
          <cell r="I13">
            <v>87</v>
          </cell>
          <cell r="J13">
            <v>1.5</v>
          </cell>
        </row>
        <row r="14">
          <cell r="G14" t="str">
            <v>BALIMELA</v>
          </cell>
          <cell r="H14">
            <v>12</v>
          </cell>
          <cell r="I14">
            <v>255</v>
          </cell>
          <cell r="J14">
            <v>4.8</v>
          </cell>
        </row>
        <row r="15">
          <cell r="G15" t="str">
            <v>HALDI</v>
          </cell>
          <cell r="H15">
            <v>23</v>
          </cell>
          <cell r="I15">
            <v>201</v>
          </cell>
          <cell r="J15">
            <v>4.8</v>
          </cell>
        </row>
        <row r="16">
          <cell r="G16" t="str">
            <v>BEGUNIAPADA</v>
          </cell>
          <cell r="H16">
            <v>79</v>
          </cell>
          <cell r="I16">
            <v>1479</v>
          </cell>
          <cell r="J16">
            <v>2.75</v>
          </cell>
        </row>
        <row r="17">
          <cell r="G17" t="str">
            <v>JEYPORE</v>
          </cell>
          <cell r="H17">
            <v>35</v>
          </cell>
          <cell r="I17">
            <v>262</v>
          </cell>
          <cell r="J17">
            <v>4.8</v>
          </cell>
        </row>
        <row r="18">
          <cell r="G18" t="str">
            <v>HALDI</v>
          </cell>
          <cell r="H18">
            <v>7</v>
          </cell>
          <cell r="I18">
            <v>128</v>
          </cell>
          <cell r="J18">
            <v>4.8</v>
          </cell>
        </row>
        <row r="19">
          <cell r="G19" t="str">
            <v>KEONJHAR</v>
          </cell>
          <cell r="H19">
            <v>10</v>
          </cell>
          <cell r="I19">
            <v>251</v>
          </cell>
          <cell r="J19">
            <v>2.75</v>
          </cell>
        </row>
        <row r="20">
          <cell r="G20" t="str">
            <v>JAGATSINGHPUR</v>
          </cell>
          <cell r="H20">
            <v>50</v>
          </cell>
          <cell r="I20">
            <v>1602.13</v>
          </cell>
          <cell r="J20">
            <v>1.5</v>
          </cell>
        </row>
        <row r="21">
          <cell r="G21" t="str">
            <v>DHENKANAL</v>
          </cell>
          <cell r="H21">
            <v>72</v>
          </cell>
          <cell r="I21">
            <v>1219</v>
          </cell>
          <cell r="J21">
            <v>1.5</v>
          </cell>
        </row>
        <row r="22">
          <cell r="G22" t="str">
            <v>KAMATA BORIGUMA</v>
          </cell>
          <cell r="H22">
            <v>34</v>
          </cell>
          <cell r="I22">
            <v>496</v>
          </cell>
          <cell r="J22">
            <v>4.8</v>
          </cell>
        </row>
        <row r="23">
          <cell r="G23" t="str">
            <v>BALIMELA</v>
          </cell>
          <cell r="H23">
            <v>60</v>
          </cell>
          <cell r="I23">
            <v>1414</v>
          </cell>
          <cell r="J23">
            <v>4.8</v>
          </cell>
        </row>
        <row r="24">
          <cell r="G24" t="str">
            <v>LOCHAPADA</v>
          </cell>
          <cell r="H24">
            <v>11</v>
          </cell>
          <cell r="I24">
            <v>94</v>
          </cell>
          <cell r="J24">
            <v>2.75</v>
          </cell>
        </row>
        <row r="25">
          <cell r="G25" t="str">
            <v>BERHAMPUR</v>
          </cell>
          <cell r="H25">
            <v>15</v>
          </cell>
          <cell r="I25">
            <v>380</v>
          </cell>
          <cell r="J25">
            <v>2.75</v>
          </cell>
        </row>
        <row r="26">
          <cell r="G26" t="str">
            <v>JEYPORE</v>
          </cell>
          <cell r="H26">
            <v>76</v>
          </cell>
          <cell r="I26">
            <v>1751</v>
          </cell>
          <cell r="J26">
            <v>4.8</v>
          </cell>
        </row>
        <row r="27">
          <cell r="G27" t="str">
            <v>SALIPUR</v>
          </cell>
          <cell r="H27">
            <v>17</v>
          </cell>
          <cell r="I27">
            <v>450</v>
          </cell>
          <cell r="J27">
            <v>1.5</v>
          </cell>
        </row>
        <row r="28">
          <cell r="G28" t="str">
            <v>CHARCHIKA</v>
          </cell>
          <cell r="H28">
            <v>40</v>
          </cell>
          <cell r="I28">
            <v>1100</v>
          </cell>
          <cell r="J28">
            <v>1.5</v>
          </cell>
        </row>
        <row r="29">
          <cell r="G29" t="str">
            <v>BADAGADA</v>
          </cell>
          <cell r="H29">
            <v>61</v>
          </cell>
          <cell r="I29">
            <v>1310</v>
          </cell>
          <cell r="J29">
            <v>3.8</v>
          </cell>
        </row>
        <row r="30">
          <cell r="G30" t="str">
            <v>RANAJHALLI</v>
          </cell>
          <cell r="H30">
            <v>44</v>
          </cell>
          <cell r="I30">
            <v>866</v>
          </cell>
          <cell r="J30">
            <v>2.75</v>
          </cell>
        </row>
        <row r="31">
          <cell r="G31" t="str">
            <v>SUNABEDA</v>
          </cell>
          <cell r="H31">
            <v>22</v>
          </cell>
          <cell r="I31">
            <v>344</v>
          </cell>
          <cell r="J31">
            <v>4.8</v>
          </cell>
        </row>
        <row r="32">
          <cell r="G32" t="str">
            <v>RAYAGADA</v>
          </cell>
          <cell r="H32">
            <v>43</v>
          </cell>
          <cell r="I32">
            <v>649</v>
          </cell>
          <cell r="J32">
            <v>4.8</v>
          </cell>
        </row>
        <row r="33">
          <cell r="G33" t="str">
            <v>JALESWAR</v>
          </cell>
          <cell r="H33">
            <v>44</v>
          </cell>
          <cell r="I33">
            <v>922</v>
          </cell>
          <cell r="J33">
            <v>2.75</v>
          </cell>
        </row>
        <row r="34">
          <cell r="G34" t="str">
            <v>BALIMELA</v>
          </cell>
          <cell r="H34">
            <v>26</v>
          </cell>
          <cell r="I34">
            <v>294</v>
          </cell>
          <cell r="J34">
            <v>4.8</v>
          </cell>
        </row>
        <row r="35">
          <cell r="G35" t="str">
            <v>BEGUNIAPADA</v>
          </cell>
          <cell r="H35">
            <v>30</v>
          </cell>
          <cell r="I35">
            <v>350</v>
          </cell>
          <cell r="J35">
            <v>2.75</v>
          </cell>
        </row>
        <row r="36">
          <cell r="G36" t="str">
            <v>LOCHAPADA</v>
          </cell>
          <cell r="H36">
            <v>9</v>
          </cell>
          <cell r="I36">
            <v>169</v>
          </cell>
          <cell r="J36">
            <v>2.75</v>
          </cell>
        </row>
        <row r="37">
          <cell r="G37" t="str">
            <v>BERHAMPUR</v>
          </cell>
          <cell r="H37">
            <v>3</v>
          </cell>
          <cell r="I37">
            <v>60</v>
          </cell>
          <cell r="J37">
            <v>2.75</v>
          </cell>
        </row>
        <row r="38">
          <cell r="G38" t="str">
            <v>KAMAKHYANAGAR</v>
          </cell>
          <cell r="H38">
            <v>127</v>
          </cell>
          <cell r="I38">
            <v>3312</v>
          </cell>
          <cell r="J38">
            <v>1.5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SUNABEDA</v>
          </cell>
          <cell r="H5">
            <v>13</v>
          </cell>
          <cell r="I5">
            <v>100</v>
          </cell>
          <cell r="J5">
            <v>4.8</v>
          </cell>
        </row>
        <row r="6">
          <cell r="G6" t="str">
            <v>BALIMELA</v>
          </cell>
          <cell r="H6">
            <v>55</v>
          </cell>
          <cell r="I6">
            <v>849</v>
          </cell>
          <cell r="J6">
            <v>4.8</v>
          </cell>
        </row>
        <row r="7">
          <cell r="G7" t="str">
            <v>BERHAMPUR</v>
          </cell>
          <cell r="H7">
            <v>81</v>
          </cell>
          <cell r="I7">
            <v>203</v>
          </cell>
          <cell r="J7">
            <v>2.75</v>
          </cell>
        </row>
        <row r="8">
          <cell r="G8" t="str">
            <v>NTPC KANIHA</v>
          </cell>
          <cell r="H8">
            <v>57</v>
          </cell>
          <cell r="I8">
            <v>834</v>
          </cell>
          <cell r="J8">
            <v>2.75</v>
          </cell>
        </row>
        <row r="9">
          <cell r="G9" t="str">
            <v>BALIPADA</v>
          </cell>
          <cell r="H9">
            <v>11</v>
          </cell>
          <cell r="I9">
            <v>363</v>
          </cell>
          <cell r="J9">
            <v>2.75</v>
          </cell>
        </row>
        <row r="10">
          <cell r="G10" t="str">
            <v>BADAGADA</v>
          </cell>
          <cell r="H10">
            <v>25</v>
          </cell>
          <cell r="I10">
            <v>736</v>
          </cell>
          <cell r="J10">
            <v>3.8</v>
          </cell>
        </row>
        <row r="11">
          <cell r="G11" t="str">
            <v>DERABISHI</v>
          </cell>
          <cell r="H11">
            <v>22</v>
          </cell>
          <cell r="I11">
            <v>497</v>
          </cell>
          <cell r="J11">
            <v>1.5</v>
          </cell>
        </row>
        <row r="12">
          <cell r="G12" t="str">
            <v>HALDI</v>
          </cell>
          <cell r="H12">
            <v>22</v>
          </cell>
          <cell r="I12">
            <v>243</v>
          </cell>
          <cell r="J12">
            <v>4.5</v>
          </cell>
        </row>
        <row r="13">
          <cell r="G13" t="str">
            <v>BERHAMPUR</v>
          </cell>
          <cell r="H13">
            <v>8</v>
          </cell>
          <cell r="I13">
            <v>33</v>
          </cell>
          <cell r="J13">
            <v>2.75</v>
          </cell>
        </row>
        <row r="14">
          <cell r="G14" t="str">
            <v>BERHAMPUR</v>
          </cell>
          <cell r="H14">
            <v>47</v>
          </cell>
          <cell r="I14">
            <v>1060</v>
          </cell>
          <cell r="J14">
            <v>2.75</v>
          </cell>
        </row>
        <row r="15">
          <cell r="G15" t="str">
            <v>JEYPORE</v>
          </cell>
          <cell r="H15">
            <v>18</v>
          </cell>
          <cell r="I15">
            <v>333</v>
          </cell>
          <cell r="J15">
            <v>4.8</v>
          </cell>
        </row>
        <row r="16">
          <cell r="G16" t="str">
            <v>JEYPORE</v>
          </cell>
          <cell r="H16">
            <v>17</v>
          </cell>
          <cell r="I16">
            <v>125</v>
          </cell>
          <cell r="J16">
            <v>4.8</v>
          </cell>
        </row>
        <row r="17">
          <cell r="G17" t="str">
            <v>JALESWAR</v>
          </cell>
          <cell r="H17">
            <v>38</v>
          </cell>
          <cell r="I17">
            <v>840</v>
          </cell>
          <cell r="J17">
            <v>2.75</v>
          </cell>
        </row>
        <row r="18">
          <cell r="G18" t="str">
            <v>CHANDOL</v>
          </cell>
          <cell r="H18">
            <v>13</v>
          </cell>
          <cell r="I18">
            <v>315</v>
          </cell>
          <cell r="J18">
            <v>1.5</v>
          </cell>
        </row>
        <row r="19">
          <cell r="G19" t="str">
            <v>BOINDA</v>
          </cell>
          <cell r="H19">
            <v>10</v>
          </cell>
          <cell r="I19">
            <v>116</v>
          </cell>
          <cell r="J19">
            <v>2.75</v>
          </cell>
        </row>
        <row r="20">
          <cell r="G20" t="str">
            <v>SARAT</v>
          </cell>
          <cell r="H20">
            <v>32</v>
          </cell>
          <cell r="I20">
            <v>719</v>
          </cell>
          <cell r="J20">
            <v>2.75</v>
          </cell>
        </row>
        <row r="21">
          <cell r="G21" t="str">
            <v>KUAMARA</v>
          </cell>
          <cell r="H21">
            <v>94</v>
          </cell>
          <cell r="I21">
            <v>2200</v>
          </cell>
          <cell r="J21">
            <v>2.75</v>
          </cell>
        </row>
        <row r="22">
          <cell r="G22" t="str">
            <v>KUAMARA</v>
          </cell>
          <cell r="H22">
            <v>17</v>
          </cell>
          <cell r="I22">
            <v>109</v>
          </cell>
          <cell r="J22">
            <v>2.75</v>
          </cell>
        </row>
        <row r="23">
          <cell r="G23" t="str">
            <v>BALIPADA</v>
          </cell>
          <cell r="H23">
            <v>57</v>
          </cell>
          <cell r="I23">
            <v>1126</v>
          </cell>
          <cell r="J23">
            <v>2.75</v>
          </cell>
        </row>
        <row r="24">
          <cell r="G24" t="str">
            <v>KUNDRA</v>
          </cell>
          <cell r="H24">
            <v>94</v>
          </cell>
          <cell r="I24">
            <v>2482</v>
          </cell>
          <cell r="J24">
            <v>4.8</v>
          </cell>
        </row>
        <row r="25">
          <cell r="G25" t="str">
            <v>BEGUNIAPADA</v>
          </cell>
          <cell r="H25">
            <v>82</v>
          </cell>
          <cell r="I25">
            <v>1856</v>
          </cell>
          <cell r="J25">
            <v>2.75</v>
          </cell>
        </row>
        <row r="26">
          <cell r="G26" t="str">
            <v>BERHAMPUR</v>
          </cell>
          <cell r="H26">
            <v>70</v>
          </cell>
          <cell r="I26">
            <v>1969</v>
          </cell>
          <cell r="J26">
            <v>2.75</v>
          </cell>
        </row>
        <row r="27">
          <cell r="G27" t="str">
            <v>CHARCHIKA (JSP)</v>
          </cell>
          <cell r="H27">
            <v>77</v>
          </cell>
          <cell r="I27">
            <v>1873</v>
          </cell>
          <cell r="J27">
            <v>1.5</v>
          </cell>
        </row>
        <row r="28">
          <cell r="G28" t="str">
            <v>DHENKANAL</v>
          </cell>
          <cell r="H28">
            <v>4</v>
          </cell>
          <cell r="I28">
            <v>79</v>
          </cell>
          <cell r="J28">
            <v>1.5</v>
          </cell>
        </row>
        <row r="29">
          <cell r="G29" t="str">
            <v>ANGUL</v>
          </cell>
          <cell r="H29">
            <v>20</v>
          </cell>
          <cell r="I29">
            <v>508</v>
          </cell>
          <cell r="J29">
            <v>2.75</v>
          </cell>
        </row>
        <row r="30">
          <cell r="G30" t="str">
            <v>ROURKELA</v>
          </cell>
          <cell r="H30">
            <v>100</v>
          </cell>
          <cell r="I30">
            <v>3163</v>
          </cell>
          <cell r="J30">
            <v>3.8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KAMATA BORIGUMA</v>
          </cell>
          <cell r="H5">
            <v>124</v>
          </cell>
          <cell r="I5">
            <v>2456</v>
          </cell>
          <cell r="J5">
            <v>4.8</v>
          </cell>
        </row>
        <row r="6">
          <cell r="G6" t="str">
            <v>KAMAKHYANAGAR</v>
          </cell>
          <cell r="H6">
            <v>114</v>
          </cell>
          <cell r="I6">
            <v>3392</v>
          </cell>
          <cell r="J6">
            <v>1.5</v>
          </cell>
        </row>
        <row r="7">
          <cell r="G7" t="str">
            <v>CHIKITI</v>
          </cell>
          <cell r="H7">
            <v>88</v>
          </cell>
          <cell r="I7">
            <v>2160</v>
          </cell>
          <cell r="J7">
            <v>2.75</v>
          </cell>
        </row>
        <row r="8">
          <cell r="G8" t="str">
            <v>DHENKANAL</v>
          </cell>
          <cell r="H8">
            <v>204</v>
          </cell>
          <cell r="I8">
            <v>4532</v>
          </cell>
          <cell r="J8">
            <v>1.5</v>
          </cell>
        </row>
        <row r="9">
          <cell r="G9" t="str">
            <v>ASKA</v>
          </cell>
          <cell r="H9">
            <v>26</v>
          </cell>
          <cell r="I9">
            <v>568</v>
          </cell>
          <cell r="J9">
            <v>2.75</v>
          </cell>
        </row>
        <row r="10">
          <cell r="G10" t="str">
            <v>JAGATSINGHPUR</v>
          </cell>
          <cell r="H10">
            <v>30</v>
          </cell>
          <cell r="I10">
            <v>506</v>
          </cell>
          <cell r="J10">
            <v>1.5</v>
          </cell>
        </row>
        <row r="11">
          <cell r="G11" t="str">
            <v>JEYPORE</v>
          </cell>
          <cell r="H11">
            <v>134</v>
          </cell>
          <cell r="I11">
            <v>2897</v>
          </cell>
          <cell r="J11">
            <v>4.8</v>
          </cell>
        </row>
        <row r="12">
          <cell r="G12" t="str">
            <v>KUNDRA</v>
          </cell>
          <cell r="H12">
            <v>85</v>
          </cell>
          <cell r="I12">
            <v>2067</v>
          </cell>
          <cell r="J12">
            <v>4.8</v>
          </cell>
        </row>
        <row r="13">
          <cell r="G13" t="str">
            <v>BERHAMPUR</v>
          </cell>
          <cell r="H13">
            <v>12</v>
          </cell>
          <cell r="I13">
            <v>117</v>
          </cell>
          <cell r="J13">
            <v>2.75</v>
          </cell>
        </row>
        <row r="14">
          <cell r="G14" t="str">
            <v>BADAGADA</v>
          </cell>
          <cell r="H14">
            <v>64</v>
          </cell>
          <cell r="I14">
            <v>771</v>
          </cell>
          <cell r="J14">
            <v>3.8</v>
          </cell>
        </row>
        <row r="15">
          <cell r="G15" t="str">
            <v>HALDI</v>
          </cell>
          <cell r="H15">
            <v>50</v>
          </cell>
          <cell r="I15">
            <v>494</v>
          </cell>
          <cell r="J15">
            <v>4.5</v>
          </cell>
        </row>
        <row r="16">
          <cell r="G16" t="str">
            <v>KUAMARA</v>
          </cell>
          <cell r="H16">
            <v>85</v>
          </cell>
          <cell r="I16">
            <v>1583</v>
          </cell>
          <cell r="J16">
            <v>2.75</v>
          </cell>
        </row>
        <row r="17">
          <cell r="G17" t="str">
            <v>BHUBANESWAR</v>
          </cell>
          <cell r="H17">
            <v>15</v>
          </cell>
          <cell r="I17">
            <v>155</v>
          </cell>
          <cell r="J17">
            <v>1.5</v>
          </cell>
        </row>
        <row r="18">
          <cell r="G18" t="str">
            <v>BEGUNIAPADA</v>
          </cell>
          <cell r="H18">
            <v>69</v>
          </cell>
          <cell r="I18">
            <v>1324</v>
          </cell>
          <cell r="J18">
            <v>2.75</v>
          </cell>
        </row>
        <row r="19">
          <cell r="G19" t="str">
            <v>BERHAMPUR</v>
          </cell>
          <cell r="H19">
            <v>25</v>
          </cell>
          <cell r="I19">
            <v>413</v>
          </cell>
          <cell r="J19">
            <v>2.75</v>
          </cell>
        </row>
        <row r="20">
          <cell r="G20" t="str">
            <v>RAMBAG</v>
          </cell>
          <cell r="H20">
            <v>46</v>
          </cell>
          <cell r="I20">
            <v>585</v>
          </cell>
          <cell r="J20">
            <v>1.5</v>
          </cell>
        </row>
        <row r="21">
          <cell r="G21" t="str">
            <v>MALKANGIRI</v>
          </cell>
          <cell r="H21">
            <v>49</v>
          </cell>
          <cell r="I21">
            <v>872</v>
          </cell>
          <cell r="J21">
            <v>4.8</v>
          </cell>
        </row>
        <row r="22">
          <cell r="G22" t="str">
            <v>SHYAMKHUNTA</v>
          </cell>
          <cell r="H22">
            <v>43</v>
          </cell>
          <cell r="I22">
            <v>955</v>
          </cell>
          <cell r="J22">
            <v>3.8</v>
          </cell>
        </row>
        <row r="23">
          <cell r="G23" t="str">
            <v>BERHAMPUR</v>
          </cell>
          <cell r="H23">
            <v>43</v>
          </cell>
          <cell r="I23">
            <v>1140</v>
          </cell>
          <cell r="J23">
            <v>2.75</v>
          </cell>
        </row>
        <row r="24">
          <cell r="G24" t="str">
            <v>KUAMARA</v>
          </cell>
          <cell r="H24">
            <v>56</v>
          </cell>
          <cell r="I24">
            <v>1601</v>
          </cell>
          <cell r="J24">
            <v>2.75</v>
          </cell>
        </row>
        <row r="25">
          <cell r="G25" t="str">
            <v>DHANPUR</v>
          </cell>
          <cell r="H25">
            <v>25</v>
          </cell>
          <cell r="I25">
            <v>678</v>
          </cell>
          <cell r="J25">
            <v>3.8</v>
          </cell>
        </row>
        <row r="26">
          <cell r="G26" t="str">
            <v>BADAGADA</v>
          </cell>
          <cell r="H26">
            <v>69</v>
          </cell>
          <cell r="I26">
            <v>2140.6999999999998</v>
          </cell>
          <cell r="J26">
            <v>3.8</v>
          </cell>
        </row>
        <row r="27">
          <cell r="G27" t="str">
            <v>ROURKELA</v>
          </cell>
          <cell r="H27">
            <v>100</v>
          </cell>
          <cell r="I27">
            <v>2943</v>
          </cell>
          <cell r="J27">
            <v>3.8</v>
          </cell>
        </row>
        <row r="28">
          <cell r="G28" t="str">
            <v>ANGUL</v>
          </cell>
          <cell r="H28">
            <v>16</v>
          </cell>
          <cell r="I28">
            <v>220</v>
          </cell>
          <cell r="J28">
            <v>2.75</v>
          </cell>
        </row>
        <row r="29">
          <cell r="G29" t="str">
            <v>JEYPORE</v>
          </cell>
          <cell r="H29">
            <v>96</v>
          </cell>
          <cell r="I29">
            <v>2178</v>
          </cell>
          <cell r="J29">
            <v>4.8</v>
          </cell>
        </row>
        <row r="30">
          <cell r="G30" t="str">
            <v>JALESWAR</v>
          </cell>
          <cell r="H30">
            <v>61</v>
          </cell>
          <cell r="I30">
            <v>1143</v>
          </cell>
          <cell r="J30">
            <v>2.75</v>
          </cell>
        </row>
        <row r="31">
          <cell r="G31" t="str">
            <v>KENDRAPARA</v>
          </cell>
          <cell r="H31">
            <v>33</v>
          </cell>
          <cell r="I31">
            <v>685</v>
          </cell>
          <cell r="J31">
            <v>1.5</v>
          </cell>
        </row>
        <row r="32">
          <cell r="G32" t="str">
            <v>BHUBANESWAR</v>
          </cell>
          <cell r="H32">
            <v>7</v>
          </cell>
          <cell r="I32">
            <v>56</v>
          </cell>
          <cell r="J32">
            <v>1.5</v>
          </cell>
        </row>
        <row r="33">
          <cell r="G33" t="str">
            <v>DHENKANAL</v>
          </cell>
          <cell r="H33">
            <v>30</v>
          </cell>
          <cell r="I33">
            <v>566</v>
          </cell>
          <cell r="J33">
            <v>1.5</v>
          </cell>
        </row>
        <row r="34">
          <cell r="G34" t="str">
            <v>BEGUNIAPADA</v>
          </cell>
          <cell r="H34">
            <v>29</v>
          </cell>
          <cell r="I34">
            <v>403</v>
          </cell>
          <cell r="J34">
            <v>2.75</v>
          </cell>
        </row>
        <row r="35">
          <cell r="G35" t="str">
            <v>BERHAMPUR</v>
          </cell>
          <cell r="H35">
            <v>43</v>
          </cell>
          <cell r="I35">
            <v>1265</v>
          </cell>
          <cell r="J35">
            <v>2.75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JALESWAR</v>
          </cell>
          <cell r="H5">
            <v>7</v>
          </cell>
          <cell r="I5">
            <v>95</v>
          </cell>
          <cell r="J5">
            <v>2.75</v>
          </cell>
        </row>
        <row r="6">
          <cell r="G6" t="str">
            <v>JALESWAR</v>
          </cell>
          <cell r="H6">
            <v>48</v>
          </cell>
          <cell r="I6">
            <v>674</v>
          </cell>
          <cell r="J6">
            <v>2.75</v>
          </cell>
        </row>
        <row r="7">
          <cell r="G7" t="str">
            <v>BALIPATANA</v>
          </cell>
          <cell r="H7">
            <v>34</v>
          </cell>
          <cell r="I7">
            <v>640</v>
          </cell>
          <cell r="J7">
            <v>1.5</v>
          </cell>
        </row>
        <row r="8">
          <cell r="G8" t="str">
            <v>JAGATSINGHPUR</v>
          </cell>
          <cell r="H8">
            <v>16</v>
          </cell>
          <cell r="I8">
            <v>82</v>
          </cell>
          <cell r="J8">
            <v>1.5</v>
          </cell>
        </row>
        <row r="9">
          <cell r="G9" t="str">
            <v>BERHAMPUR</v>
          </cell>
          <cell r="H9">
            <v>26</v>
          </cell>
          <cell r="I9">
            <v>258</v>
          </cell>
          <cell r="J9">
            <v>2.75</v>
          </cell>
        </row>
        <row r="10">
          <cell r="G10" t="str">
            <v>BARIPADA</v>
          </cell>
          <cell r="H10">
            <v>100</v>
          </cell>
          <cell r="I10">
            <v>3163</v>
          </cell>
          <cell r="J10">
            <v>2.75</v>
          </cell>
        </row>
        <row r="11">
          <cell r="G11" t="str">
            <v>BOLGARH</v>
          </cell>
          <cell r="H11">
            <v>64</v>
          </cell>
          <cell r="I11">
            <v>1712</v>
          </cell>
          <cell r="J11">
            <v>2.75</v>
          </cell>
        </row>
        <row r="12">
          <cell r="G12" t="str">
            <v>BOLGARH</v>
          </cell>
          <cell r="H12">
            <v>29</v>
          </cell>
          <cell r="I12">
            <v>738</v>
          </cell>
          <cell r="J12">
            <v>2.75</v>
          </cell>
        </row>
        <row r="13">
          <cell r="G13" t="str">
            <v>BOLGARH</v>
          </cell>
          <cell r="H13">
            <v>16</v>
          </cell>
          <cell r="I13">
            <v>294</v>
          </cell>
          <cell r="J13">
            <v>2.75</v>
          </cell>
        </row>
        <row r="14">
          <cell r="G14" t="str">
            <v>JALESWAR</v>
          </cell>
          <cell r="H14">
            <v>40</v>
          </cell>
          <cell r="I14">
            <v>897</v>
          </cell>
          <cell r="J14">
            <v>2.75</v>
          </cell>
        </row>
        <row r="15">
          <cell r="G15" t="str">
            <v>BHUBANESWAR</v>
          </cell>
          <cell r="H15">
            <v>26</v>
          </cell>
          <cell r="I15">
            <v>765</v>
          </cell>
          <cell r="J15">
            <v>1.5</v>
          </cell>
        </row>
        <row r="16">
          <cell r="G16" t="str">
            <v>JALESWAR</v>
          </cell>
          <cell r="H16">
            <v>11</v>
          </cell>
          <cell r="I16">
            <v>141</v>
          </cell>
          <cell r="J16">
            <v>2.75</v>
          </cell>
        </row>
        <row r="17">
          <cell r="G17" t="str">
            <v>ANGUL</v>
          </cell>
          <cell r="H17">
            <v>16</v>
          </cell>
          <cell r="I17">
            <v>274</v>
          </cell>
          <cell r="J17">
            <v>2.75</v>
          </cell>
        </row>
        <row r="18">
          <cell r="G18" t="str">
            <v>PATRAPUR</v>
          </cell>
          <cell r="H18">
            <v>47</v>
          </cell>
          <cell r="I18">
            <v>865</v>
          </cell>
          <cell r="J18">
            <v>3.8</v>
          </cell>
        </row>
        <row r="19">
          <cell r="G19" t="str">
            <v>DHENKANAL</v>
          </cell>
          <cell r="H19">
            <v>25</v>
          </cell>
          <cell r="I19">
            <v>449</v>
          </cell>
          <cell r="J19">
            <v>1.5</v>
          </cell>
        </row>
        <row r="20">
          <cell r="G20" t="str">
            <v>CHATRACHAKADA</v>
          </cell>
          <cell r="H20">
            <v>87</v>
          </cell>
          <cell r="I20">
            <v>2550</v>
          </cell>
          <cell r="J20">
            <v>1.5</v>
          </cell>
        </row>
        <row r="21">
          <cell r="G21" t="str">
            <v>BANKI</v>
          </cell>
          <cell r="H21">
            <v>75</v>
          </cell>
          <cell r="I21">
            <v>1358</v>
          </cell>
          <cell r="J21">
            <v>1.5</v>
          </cell>
        </row>
        <row r="22">
          <cell r="G22" t="str">
            <v>RAYAGADA</v>
          </cell>
          <cell r="H22">
            <v>20</v>
          </cell>
          <cell r="I22">
            <v>178</v>
          </cell>
          <cell r="J22">
            <v>4.8</v>
          </cell>
        </row>
        <row r="23">
          <cell r="G23" t="str">
            <v>JEYPORE</v>
          </cell>
          <cell r="H23">
            <v>36</v>
          </cell>
          <cell r="I23">
            <v>153</v>
          </cell>
          <cell r="J23">
            <v>4.8</v>
          </cell>
        </row>
        <row r="24">
          <cell r="G24" t="str">
            <v>MUNIGUDA</v>
          </cell>
          <cell r="H24">
            <v>42</v>
          </cell>
          <cell r="I24">
            <v>871</v>
          </cell>
          <cell r="J24">
            <v>4.8</v>
          </cell>
        </row>
        <row r="25">
          <cell r="G25" t="str">
            <v>BALIGUDA</v>
          </cell>
          <cell r="H25">
            <v>23</v>
          </cell>
          <cell r="I25">
            <v>541</v>
          </cell>
          <cell r="J25">
            <v>3.8</v>
          </cell>
        </row>
        <row r="26">
          <cell r="G26" t="str">
            <v>PATRAPUR</v>
          </cell>
          <cell r="H26">
            <v>16</v>
          </cell>
          <cell r="I26">
            <v>344</v>
          </cell>
          <cell r="J26">
            <v>3.8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topLeftCell="A25" workbookViewId="0">
      <selection activeCell="S9" sqref="S9"/>
    </sheetView>
  </sheetViews>
  <sheetFormatPr defaultRowHeight="15"/>
  <cols>
    <col min="1" max="1" width="2.140625" style="1" customWidth="1"/>
    <col min="2" max="2" width="3.42578125" style="1" bestFit="1" customWidth="1"/>
    <col min="3" max="3" width="10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28515625" style="1" customWidth="1"/>
    <col min="8" max="8" width="5.85546875" style="1" customWidth="1"/>
    <col min="9" max="9" width="9.5703125" style="5" bestFit="1" customWidth="1"/>
    <col min="10" max="10" width="6" style="2" customWidth="1"/>
    <col min="11" max="11" width="7.7109375" style="2" customWidth="1"/>
    <col min="12" max="12" width="6.7109375" style="2" customWidth="1"/>
    <col min="13" max="13" width="9.5703125" style="2" bestFit="1" customWidth="1"/>
    <col min="14" max="16384" width="9.140625" style="1"/>
  </cols>
  <sheetData>
    <row r="2" spans="2:13" ht="15.75" thickBot="1"/>
    <row r="3" spans="2:13" ht="76.5" customHeight="1" thickBot="1">
      <c r="B3" s="62"/>
      <c r="C3" s="63"/>
      <c r="D3" s="63"/>
      <c r="E3" s="63"/>
      <c r="F3" s="63"/>
      <c r="G3" s="63"/>
      <c r="H3" s="63"/>
      <c r="I3" s="56" t="s">
        <v>16</v>
      </c>
      <c r="J3" s="57"/>
      <c r="K3" s="57"/>
      <c r="L3" s="57"/>
      <c r="M3" s="58"/>
    </row>
    <row r="4" spans="2:13" ht="64.5" customHeight="1" thickBot="1">
      <c r="B4" s="64" t="s">
        <v>15</v>
      </c>
      <c r="C4" s="65"/>
      <c r="D4" s="65"/>
      <c r="E4" s="65"/>
      <c r="F4" s="65"/>
      <c r="G4" s="65"/>
      <c r="H4" s="66"/>
      <c r="I4" s="59" t="s">
        <v>112</v>
      </c>
      <c r="J4" s="60"/>
      <c r="K4" s="60"/>
      <c r="L4" s="60"/>
      <c r="M4" s="61"/>
    </row>
    <row r="5" spans="2:13" s="6" customFormat="1" ht="15" customHeight="1" thickBot="1">
      <c r="B5" s="14" t="s">
        <v>13</v>
      </c>
      <c r="C5" s="15" t="s">
        <v>4</v>
      </c>
      <c r="D5" s="15" t="s">
        <v>14</v>
      </c>
      <c r="E5" s="15" t="s">
        <v>17</v>
      </c>
      <c r="F5" s="15" t="s">
        <v>5</v>
      </c>
      <c r="G5" s="15" t="s">
        <v>6</v>
      </c>
      <c r="H5" s="15" t="s">
        <v>7</v>
      </c>
      <c r="I5" s="15" t="s">
        <v>0</v>
      </c>
      <c r="J5" s="16" t="s">
        <v>8</v>
      </c>
      <c r="K5" s="16" t="s">
        <v>10</v>
      </c>
      <c r="L5" s="17" t="s">
        <v>11</v>
      </c>
      <c r="M5" s="28" t="s">
        <v>12</v>
      </c>
    </row>
    <row r="6" spans="2:13" s="6" customFormat="1">
      <c r="B6" s="18">
        <v>1</v>
      </c>
      <c r="C6" s="19" t="s">
        <v>44</v>
      </c>
      <c r="D6" s="19" t="s">
        <v>45</v>
      </c>
      <c r="E6" s="19" t="s">
        <v>46</v>
      </c>
      <c r="F6" s="20" t="s">
        <v>9</v>
      </c>
      <c r="G6" s="77" t="s">
        <v>23</v>
      </c>
      <c r="H6" s="19">
        <v>27</v>
      </c>
      <c r="I6" s="49">
        <v>368</v>
      </c>
      <c r="J6" s="21">
        <f>VLOOKUP(G6,[1]Invoice!$G$4:$J$38,4,FALSE)</f>
        <v>2.75</v>
      </c>
      <c r="K6" s="21">
        <f>H6*12</f>
        <v>324</v>
      </c>
      <c r="L6" s="21">
        <v>35</v>
      </c>
      <c r="M6" s="22">
        <f>I6*J6+K6+L6</f>
        <v>1371</v>
      </c>
    </row>
    <row r="7" spans="2:13" s="6" customFormat="1">
      <c r="B7" s="12">
        <v>2</v>
      </c>
      <c r="C7" s="7" t="s">
        <v>44</v>
      </c>
      <c r="D7" s="7" t="s">
        <v>47</v>
      </c>
      <c r="E7" s="7" t="s">
        <v>48</v>
      </c>
      <c r="F7" s="9" t="s">
        <v>9</v>
      </c>
      <c r="G7" s="70" t="s">
        <v>2</v>
      </c>
      <c r="H7" s="7">
        <v>6</v>
      </c>
      <c r="I7" s="45">
        <v>130</v>
      </c>
      <c r="J7" s="8">
        <f>VLOOKUP(G7,[1]Invoice!$G$4:$J$38,4,FALSE)</f>
        <v>2.75</v>
      </c>
      <c r="K7" s="8">
        <f>H7*12</f>
        <v>72</v>
      </c>
      <c r="L7" s="8">
        <v>35</v>
      </c>
      <c r="M7" s="13">
        <f>I7*J7+K7+L7</f>
        <v>464.5</v>
      </c>
    </row>
    <row r="8" spans="2:13" s="6" customFormat="1">
      <c r="B8" s="12">
        <v>3</v>
      </c>
      <c r="C8" s="7" t="s">
        <v>44</v>
      </c>
      <c r="D8" s="7" t="s">
        <v>49</v>
      </c>
      <c r="E8" s="7" t="s">
        <v>50</v>
      </c>
      <c r="F8" s="9" t="s">
        <v>9</v>
      </c>
      <c r="G8" s="71" t="s">
        <v>31</v>
      </c>
      <c r="H8" s="7">
        <v>7</v>
      </c>
      <c r="I8" s="45">
        <v>102</v>
      </c>
      <c r="J8" s="8">
        <f>VLOOKUP(G8,[1]Invoice!$G$4:$J$38,4,FALSE)</f>
        <v>2.75</v>
      </c>
      <c r="K8" s="8">
        <f>H8*12</f>
        <v>84</v>
      </c>
      <c r="L8" s="8">
        <v>35</v>
      </c>
      <c r="M8" s="13">
        <f>I8*J8+K8+L8</f>
        <v>399.5</v>
      </c>
    </row>
    <row r="9" spans="2:13" s="6" customFormat="1">
      <c r="B9" s="12">
        <v>4</v>
      </c>
      <c r="C9" s="7" t="s">
        <v>44</v>
      </c>
      <c r="D9" s="7" t="s">
        <v>51</v>
      </c>
      <c r="E9" s="7" t="s">
        <v>52</v>
      </c>
      <c r="F9" s="9" t="s">
        <v>9</v>
      </c>
      <c r="G9" s="70" t="s">
        <v>33</v>
      </c>
      <c r="H9" s="7">
        <v>29</v>
      </c>
      <c r="I9" s="45">
        <v>407</v>
      </c>
      <c r="J9" s="8">
        <f>VLOOKUP(G9,[1]Invoice!$G$4:$J$38,4,FALSE)</f>
        <v>1.5</v>
      </c>
      <c r="K9" s="8">
        <f>H9*12</f>
        <v>348</v>
      </c>
      <c r="L9" s="8">
        <v>35</v>
      </c>
      <c r="M9" s="13">
        <f>I9*J9+K9+L9</f>
        <v>993.5</v>
      </c>
    </row>
    <row r="10" spans="2:13" s="6" customFormat="1">
      <c r="B10" s="12">
        <v>5</v>
      </c>
      <c r="C10" s="7" t="s">
        <v>53</v>
      </c>
      <c r="D10" s="7" t="s">
        <v>54</v>
      </c>
      <c r="E10" s="7" t="s">
        <v>55</v>
      </c>
      <c r="F10" s="9" t="s">
        <v>9</v>
      </c>
      <c r="G10" s="70" t="s">
        <v>56</v>
      </c>
      <c r="H10" s="7">
        <v>18</v>
      </c>
      <c r="I10" s="45">
        <v>419</v>
      </c>
      <c r="J10" s="8">
        <f>VLOOKUP(G10,[2]Invoice!$G$5:$J$30,4,FALSE)</f>
        <v>2.75</v>
      </c>
      <c r="K10" s="8">
        <f>H10*12</f>
        <v>216</v>
      </c>
      <c r="L10" s="8">
        <v>35</v>
      </c>
      <c r="M10" s="13">
        <f>I10*J10+K10+L10</f>
        <v>1403.25</v>
      </c>
    </row>
    <row r="11" spans="2:13" s="6" customFormat="1" ht="30">
      <c r="B11" s="78">
        <v>6</v>
      </c>
      <c r="C11" s="72" t="s">
        <v>53</v>
      </c>
      <c r="D11" s="72" t="s">
        <v>57</v>
      </c>
      <c r="E11" s="72" t="s">
        <v>58</v>
      </c>
      <c r="F11" s="73" t="s">
        <v>9</v>
      </c>
      <c r="G11" s="74" t="s">
        <v>34</v>
      </c>
      <c r="H11" s="72">
        <v>13</v>
      </c>
      <c r="I11" s="75">
        <v>224.9</v>
      </c>
      <c r="J11" s="76">
        <f>VLOOKUP(G11,[1]Invoice!$G$4:$J$38,4,FALSE)</f>
        <v>4.8</v>
      </c>
      <c r="K11" s="76">
        <f>H11*12</f>
        <v>156</v>
      </c>
      <c r="L11" s="76">
        <v>35</v>
      </c>
      <c r="M11" s="79">
        <f>I11*J11+K11+L11</f>
        <v>1270.52</v>
      </c>
    </row>
    <row r="12" spans="2:13" s="6" customFormat="1">
      <c r="B12" s="12">
        <v>7</v>
      </c>
      <c r="C12" s="7" t="s">
        <v>59</v>
      </c>
      <c r="D12" s="7" t="s">
        <v>60</v>
      </c>
      <c r="E12" s="7" t="s">
        <v>61</v>
      </c>
      <c r="F12" s="9" t="s">
        <v>9</v>
      </c>
      <c r="G12" s="70" t="s">
        <v>3</v>
      </c>
      <c r="H12" s="7">
        <v>58</v>
      </c>
      <c r="I12" s="45">
        <v>1083</v>
      </c>
      <c r="J12" s="8">
        <f>VLOOKUP(G12,[1]Invoice!$G$4:$J$38,4,FALSE)</f>
        <v>1.5</v>
      </c>
      <c r="K12" s="8">
        <f>H12*12</f>
        <v>696</v>
      </c>
      <c r="L12" s="8">
        <v>35</v>
      </c>
      <c r="M12" s="13">
        <f>I12*J12+K12+L12</f>
        <v>2355.5</v>
      </c>
    </row>
    <row r="13" spans="2:13" s="6" customFormat="1">
      <c r="B13" s="12">
        <v>8</v>
      </c>
      <c r="C13" s="7" t="s">
        <v>59</v>
      </c>
      <c r="D13" s="7" t="s">
        <v>62</v>
      </c>
      <c r="E13" s="7" t="s">
        <v>63</v>
      </c>
      <c r="F13" s="9" t="s">
        <v>9</v>
      </c>
      <c r="G13" s="70" t="s">
        <v>64</v>
      </c>
      <c r="H13" s="7">
        <v>108</v>
      </c>
      <c r="I13" s="45">
        <v>2900</v>
      </c>
      <c r="J13" s="8">
        <f>VLOOKUP(G13,[3]Invoice!$G$5:$J$35,4,FALSE)</f>
        <v>3.8</v>
      </c>
      <c r="K13" s="8">
        <f>H13*12</f>
        <v>1296</v>
      </c>
      <c r="L13" s="8">
        <v>35</v>
      </c>
      <c r="M13" s="13">
        <f>I13*J13+K13+L13</f>
        <v>12351</v>
      </c>
    </row>
    <row r="14" spans="2:13" s="6" customFormat="1">
      <c r="B14" s="12">
        <v>9</v>
      </c>
      <c r="C14" s="7" t="s">
        <v>59</v>
      </c>
      <c r="D14" s="7" t="s">
        <v>65</v>
      </c>
      <c r="E14" s="7" t="s">
        <v>66</v>
      </c>
      <c r="F14" s="9" t="s">
        <v>9</v>
      </c>
      <c r="G14" s="70" t="s">
        <v>21</v>
      </c>
      <c r="H14" s="7">
        <v>12</v>
      </c>
      <c r="I14" s="45">
        <v>82</v>
      </c>
      <c r="J14" s="8">
        <f>VLOOKUP(G14,[1]Invoice!$G$4:$J$38,4,FALSE)</f>
        <v>4.8</v>
      </c>
      <c r="K14" s="8">
        <f>H14*12</f>
        <v>144</v>
      </c>
      <c r="L14" s="8">
        <v>35</v>
      </c>
      <c r="M14" s="13">
        <f>I14*J14+K14+L14</f>
        <v>572.59999999999991</v>
      </c>
    </row>
    <row r="15" spans="2:13" s="6" customFormat="1">
      <c r="B15" s="12">
        <v>10</v>
      </c>
      <c r="C15" s="7" t="s">
        <v>59</v>
      </c>
      <c r="D15" s="7" t="s">
        <v>67</v>
      </c>
      <c r="E15" s="7" t="s">
        <v>68</v>
      </c>
      <c r="F15" s="9" t="s">
        <v>9</v>
      </c>
      <c r="G15" s="70" t="s">
        <v>1</v>
      </c>
      <c r="H15" s="7">
        <v>42</v>
      </c>
      <c r="I15" s="45">
        <v>356</v>
      </c>
      <c r="J15" s="8">
        <f>VLOOKUP(G15,[1]Invoice!$G$4:$J$38,4,FALSE)</f>
        <v>4.8</v>
      </c>
      <c r="K15" s="8">
        <f>H15*12</f>
        <v>504</v>
      </c>
      <c r="L15" s="8">
        <v>35</v>
      </c>
      <c r="M15" s="13">
        <f>I15*J15+K15+L15</f>
        <v>2247.8000000000002</v>
      </c>
    </row>
    <row r="16" spans="2:13" s="6" customFormat="1">
      <c r="B16" s="12">
        <v>11</v>
      </c>
      <c r="C16" s="7" t="s">
        <v>69</v>
      </c>
      <c r="D16" s="7" t="s">
        <v>70</v>
      </c>
      <c r="E16" s="7" t="s">
        <v>71</v>
      </c>
      <c r="F16" s="9" t="s">
        <v>9</v>
      </c>
      <c r="G16" s="70" t="s">
        <v>1</v>
      </c>
      <c r="H16" s="7">
        <v>36</v>
      </c>
      <c r="I16" s="45">
        <v>360</v>
      </c>
      <c r="J16" s="8">
        <f>VLOOKUP(G16,[1]Invoice!$G$4:$J$38,4,FALSE)</f>
        <v>4.8</v>
      </c>
      <c r="K16" s="8">
        <f>H16*12</f>
        <v>432</v>
      </c>
      <c r="L16" s="8">
        <v>35</v>
      </c>
      <c r="M16" s="13">
        <f>I16*J16+K16+L16</f>
        <v>2195</v>
      </c>
    </row>
    <row r="17" spans="2:13" s="6" customFormat="1">
      <c r="B17" s="12">
        <v>12</v>
      </c>
      <c r="C17" s="7" t="s">
        <v>69</v>
      </c>
      <c r="D17" s="7" t="s">
        <v>72</v>
      </c>
      <c r="E17" s="7" t="s">
        <v>73</v>
      </c>
      <c r="F17" s="9" t="s">
        <v>9</v>
      </c>
      <c r="G17" s="70" t="s">
        <v>1</v>
      </c>
      <c r="H17" s="7">
        <v>42</v>
      </c>
      <c r="I17" s="45">
        <v>1154</v>
      </c>
      <c r="J17" s="8">
        <f>VLOOKUP(G17,[1]Invoice!$G$4:$J$38,4,FALSE)</f>
        <v>4.8</v>
      </c>
      <c r="K17" s="8">
        <f>H17*12</f>
        <v>504</v>
      </c>
      <c r="L17" s="8">
        <v>35</v>
      </c>
      <c r="M17" s="13">
        <f>I17*J17+K17+L17</f>
        <v>6078.2</v>
      </c>
    </row>
    <row r="18" spans="2:13" s="6" customFormat="1">
      <c r="B18" s="12">
        <v>13</v>
      </c>
      <c r="C18" s="7" t="s">
        <v>74</v>
      </c>
      <c r="D18" s="7" t="s">
        <v>75</v>
      </c>
      <c r="E18" s="7" t="s">
        <v>76</v>
      </c>
      <c r="F18" s="9" t="s">
        <v>9</v>
      </c>
      <c r="G18" s="70" t="s">
        <v>32</v>
      </c>
      <c r="H18" s="7">
        <v>88</v>
      </c>
      <c r="I18" s="45">
        <v>1600</v>
      </c>
      <c r="J18" s="8">
        <f>VLOOKUP(G18,[1]Invoice!$G$4:$J$38,4,FALSE)</f>
        <v>1.5</v>
      </c>
      <c r="K18" s="8">
        <f>H18*12</f>
        <v>1056</v>
      </c>
      <c r="L18" s="8">
        <v>35</v>
      </c>
      <c r="M18" s="13">
        <f>I18*J18+K18+L18</f>
        <v>3491</v>
      </c>
    </row>
    <row r="19" spans="2:13" s="6" customFormat="1">
      <c r="B19" s="12">
        <v>14</v>
      </c>
      <c r="C19" s="7" t="s">
        <v>74</v>
      </c>
      <c r="D19" s="7" t="s">
        <v>77</v>
      </c>
      <c r="E19" s="7" t="s">
        <v>78</v>
      </c>
      <c r="F19" s="9" t="s">
        <v>9</v>
      </c>
      <c r="G19" s="70" t="s">
        <v>22</v>
      </c>
      <c r="H19" s="7">
        <v>112</v>
      </c>
      <c r="I19" s="45">
        <v>2200</v>
      </c>
      <c r="J19" s="8">
        <f>VLOOKUP(G19,[1]Invoice!$G$4:$J$38,4,FALSE)</f>
        <v>2.75</v>
      </c>
      <c r="K19" s="8">
        <f>H19*12</f>
        <v>1344</v>
      </c>
      <c r="L19" s="8">
        <v>35</v>
      </c>
      <c r="M19" s="13">
        <f>I19*J19+K19+L19</f>
        <v>7429</v>
      </c>
    </row>
    <row r="20" spans="2:13" s="6" customFormat="1">
      <c r="B20" s="12">
        <v>15</v>
      </c>
      <c r="C20" s="7" t="s">
        <v>79</v>
      </c>
      <c r="D20" s="7" t="s">
        <v>80</v>
      </c>
      <c r="E20" s="7" t="s">
        <v>81</v>
      </c>
      <c r="F20" s="9" t="s">
        <v>9</v>
      </c>
      <c r="G20" s="70" t="s">
        <v>23</v>
      </c>
      <c r="H20" s="7">
        <v>72</v>
      </c>
      <c r="I20" s="45">
        <v>1691</v>
      </c>
      <c r="J20" s="8">
        <f>VLOOKUP(G20,[1]Invoice!$G$4:$J$38,4,FALSE)</f>
        <v>2.75</v>
      </c>
      <c r="K20" s="8">
        <f>H20*12</f>
        <v>864</v>
      </c>
      <c r="L20" s="8">
        <v>35</v>
      </c>
      <c r="M20" s="13">
        <f>I20*J20+K20+L20</f>
        <v>5549.25</v>
      </c>
    </row>
    <row r="21" spans="2:13" s="6" customFormat="1">
      <c r="B21" s="12">
        <v>16</v>
      </c>
      <c r="C21" s="7" t="s">
        <v>82</v>
      </c>
      <c r="D21" s="7" t="s">
        <v>83</v>
      </c>
      <c r="E21" s="7" t="s">
        <v>84</v>
      </c>
      <c r="F21" s="9" t="s">
        <v>9</v>
      </c>
      <c r="G21" s="70" t="s">
        <v>85</v>
      </c>
      <c r="H21" s="7">
        <v>16</v>
      </c>
      <c r="I21" s="45">
        <v>294</v>
      </c>
      <c r="J21" s="8">
        <f>VLOOKUP(G21,[4]Invoice!$G$5:$J$26,4,FALSE)</f>
        <v>1.5</v>
      </c>
      <c r="K21" s="8">
        <f>H21*12</f>
        <v>192</v>
      </c>
      <c r="L21" s="8">
        <v>35</v>
      </c>
      <c r="M21" s="13">
        <f>I21*J21+K21+L21</f>
        <v>668</v>
      </c>
    </row>
    <row r="22" spans="2:13" s="6" customFormat="1">
      <c r="B22" s="12">
        <v>17</v>
      </c>
      <c r="C22" s="7" t="s">
        <v>82</v>
      </c>
      <c r="D22" s="7" t="s">
        <v>86</v>
      </c>
      <c r="E22" s="7" t="s">
        <v>87</v>
      </c>
      <c r="F22" s="9" t="s">
        <v>9</v>
      </c>
      <c r="G22" s="70" t="s">
        <v>88</v>
      </c>
      <c r="H22" s="7">
        <v>15</v>
      </c>
      <c r="I22" s="45">
        <v>254</v>
      </c>
      <c r="J22" s="8">
        <f>VLOOKUP(G22,[4]Invoice!$G$5:$J$26,4,FALSE)</f>
        <v>2.75</v>
      </c>
      <c r="K22" s="8">
        <f>H22*12</f>
        <v>180</v>
      </c>
      <c r="L22" s="8">
        <v>35</v>
      </c>
      <c r="M22" s="13">
        <f>I22*J22+K22+L22</f>
        <v>913.5</v>
      </c>
    </row>
    <row r="23" spans="2:13" s="6" customFormat="1">
      <c r="B23" s="12">
        <v>18</v>
      </c>
      <c r="C23" s="7" t="s">
        <v>82</v>
      </c>
      <c r="D23" s="7" t="s">
        <v>89</v>
      </c>
      <c r="E23" s="7" t="s">
        <v>90</v>
      </c>
      <c r="F23" s="9" t="s">
        <v>9</v>
      </c>
      <c r="G23" s="70" t="s">
        <v>18</v>
      </c>
      <c r="H23" s="7">
        <v>31</v>
      </c>
      <c r="I23" s="45">
        <v>769</v>
      </c>
      <c r="J23" s="8">
        <f>VLOOKUP(G23,[1]Invoice!$G$4:$J$38,4,FALSE)</f>
        <v>2.75</v>
      </c>
      <c r="K23" s="8">
        <f>H23*12</f>
        <v>372</v>
      </c>
      <c r="L23" s="8">
        <v>35</v>
      </c>
      <c r="M23" s="13">
        <f>I23*J23+K23+L23</f>
        <v>2521.75</v>
      </c>
    </row>
    <row r="24" spans="2:13" s="6" customFormat="1">
      <c r="B24" s="12">
        <v>19</v>
      </c>
      <c r="C24" s="7" t="s">
        <v>91</v>
      </c>
      <c r="D24" s="7" t="s">
        <v>92</v>
      </c>
      <c r="E24" s="7" t="s">
        <v>93</v>
      </c>
      <c r="F24" s="9" t="s">
        <v>9</v>
      </c>
      <c r="G24" s="70" t="s">
        <v>2</v>
      </c>
      <c r="H24" s="7">
        <v>19</v>
      </c>
      <c r="I24" s="45">
        <v>516</v>
      </c>
      <c r="J24" s="8">
        <f>VLOOKUP(G24,[1]Invoice!$G$4:$J$38,4,FALSE)</f>
        <v>2.75</v>
      </c>
      <c r="K24" s="8">
        <f>H24*12</f>
        <v>228</v>
      </c>
      <c r="L24" s="8">
        <v>35</v>
      </c>
      <c r="M24" s="13">
        <f>I24*J24+K24+L24</f>
        <v>1682</v>
      </c>
    </row>
    <row r="25" spans="2:13" s="6" customFormat="1">
      <c r="B25" s="12">
        <v>20</v>
      </c>
      <c r="C25" s="7" t="s">
        <v>94</v>
      </c>
      <c r="D25" s="7" t="s">
        <v>95</v>
      </c>
      <c r="E25" s="7" t="s">
        <v>96</v>
      </c>
      <c r="F25" s="9" t="s">
        <v>9</v>
      </c>
      <c r="G25" s="70" t="s">
        <v>35</v>
      </c>
      <c r="H25" s="7">
        <v>29</v>
      </c>
      <c r="I25" s="45">
        <v>772</v>
      </c>
      <c r="J25" s="8">
        <f>VLOOKUP(G25,[1]Invoice!$G$4:$J$38,4,FALSE)</f>
        <v>1.5</v>
      </c>
      <c r="K25" s="8">
        <f>H25*12</f>
        <v>348</v>
      </c>
      <c r="L25" s="8">
        <v>35</v>
      </c>
      <c r="M25" s="13">
        <f>I25*J25+K25+L25</f>
        <v>1541</v>
      </c>
    </row>
    <row r="26" spans="2:13" s="6" customFormat="1">
      <c r="B26" s="12">
        <v>21</v>
      </c>
      <c r="C26" s="7" t="s">
        <v>94</v>
      </c>
      <c r="D26" s="7" t="s">
        <v>97</v>
      </c>
      <c r="E26" s="7" t="s">
        <v>98</v>
      </c>
      <c r="F26" s="9" t="s">
        <v>9</v>
      </c>
      <c r="G26" s="70" t="s">
        <v>99</v>
      </c>
      <c r="H26" s="7">
        <v>103</v>
      </c>
      <c r="I26" s="45">
        <v>3163</v>
      </c>
      <c r="J26" s="8">
        <f>VLOOKUP(G26,[3]Invoice!$G$5:$J$35,4,FALSE)</f>
        <v>4.8</v>
      </c>
      <c r="K26" s="8">
        <f>H26*12</f>
        <v>1236</v>
      </c>
      <c r="L26" s="8">
        <v>35</v>
      </c>
      <c r="M26" s="13">
        <f>I26*J26+K26+L26</f>
        <v>16453.400000000001</v>
      </c>
    </row>
    <row r="27" spans="2:13" s="6" customFormat="1">
      <c r="B27" s="12">
        <v>22</v>
      </c>
      <c r="C27" s="7" t="s">
        <v>100</v>
      </c>
      <c r="D27" s="7" t="s">
        <v>101</v>
      </c>
      <c r="E27" s="7" t="s">
        <v>102</v>
      </c>
      <c r="F27" s="9" t="s">
        <v>9</v>
      </c>
      <c r="G27" s="70" t="s">
        <v>33</v>
      </c>
      <c r="H27" s="7">
        <v>33</v>
      </c>
      <c r="I27" s="45">
        <v>872</v>
      </c>
      <c r="J27" s="8">
        <f>VLOOKUP(G27,[1]Invoice!$G$4:$J$38,4,FALSE)</f>
        <v>1.5</v>
      </c>
      <c r="K27" s="8">
        <f>H27*12</f>
        <v>396</v>
      </c>
      <c r="L27" s="8">
        <v>35</v>
      </c>
      <c r="M27" s="13">
        <f>I27*J27+K27+L27</f>
        <v>1739</v>
      </c>
    </row>
    <row r="28" spans="2:13" s="6" customFormat="1">
      <c r="B28" s="12">
        <v>23</v>
      </c>
      <c r="C28" s="7" t="s">
        <v>100</v>
      </c>
      <c r="D28" s="7" t="s">
        <v>103</v>
      </c>
      <c r="E28" s="7" t="s">
        <v>104</v>
      </c>
      <c r="F28" s="9" t="s">
        <v>9</v>
      </c>
      <c r="G28" s="70" t="s">
        <v>36</v>
      </c>
      <c r="H28" s="7">
        <v>24</v>
      </c>
      <c r="I28" s="45">
        <v>542</v>
      </c>
      <c r="J28" s="8">
        <f>VLOOKUP(G28,[1]Invoice!$G$4:$J$38,4,FALSE)</f>
        <v>1.5</v>
      </c>
      <c r="K28" s="8">
        <f>H28*12</f>
        <v>288</v>
      </c>
      <c r="L28" s="8">
        <v>35</v>
      </c>
      <c r="M28" s="13">
        <f>I28*J28+K28+L28</f>
        <v>1136</v>
      </c>
    </row>
    <row r="29" spans="2:13" s="6" customFormat="1">
      <c r="B29" s="12">
        <v>24</v>
      </c>
      <c r="C29" s="7" t="s">
        <v>100</v>
      </c>
      <c r="D29" s="7" t="s">
        <v>105</v>
      </c>
      <c r="E29" s="7" t="s">
        <v>106</v>
      </c>
      <c r="F29" s="9" t="s">
        <v>9</v>
      </c>
      <c r="G29" s="70" t="s">
        <v>107</v>
      </c>
      <c r="H29" s="7">
        <v>39</v>
      </c>
      <c r="I29" s="45">
        <v>875</v>
      </c>
      <c r="J29" s="8">
        <f>VLOOKUP(G29,[3]Invoice!$G$5:$J$35,4,FALSE)</f>
        <v>1.5</v>
      </c>
      <c r="K29" s="8">
        <f>H29*12</f>
        <v>468</v>
      </c>
      <c r="L29" s="8">
        <v>35</v>
      </c>
      <c r="M29" s="13">
        <f>I29*J29+K29+L29</f>
        <v>1815.5</v>
      </c>
    </row>
    <row r="30" spans="2:13" s="6" customFormat="1" ht="15.75" thickBot="1">
      <c r="B30" s="80">
        <v>25</v>
      </c>
      <c r="C30" s="23" t="s">
        <v>100</v>
      </c>
      <c r="D30" s="23" t="s">
        <v>108</v>
      </c>
      <c r="E30" s="23" t="s">
        <v>109</v>
      </c>
      <c r="F30" s="24" t="s">
        <v>9</v>
      </c>
      <c r="G30" s="81" t="s">
        <v>110</v>
      </c>
      <c r="H30" s="23">
        <v>26</v>
      </c>
      <c r="I30" s="50">
        <v>293</v>
      </c>
      <c r="J30" s="25">
        <f>VLOOKUP(G30,[2]Invoice!$G$5:$J$30,4,FALSE)</f>
        <v>2.75</v>
      </c>
      <c r="K30" s="25">
        <f>H30*12</f>
        <v>312</v>
      </c>
      <c r="L30" s="25">
        <v>35</v>
      </c>
      <c r="M30" s="26">
        <f>I30*J30+K30+L30</f>
        <v>1152.75</v>
      </c>
    </row>
    <row r="31" spans="2:13" s="6" customFormat="1" ht="15" customHeight="1" thickBot="1">
      <c r="B31" s="67" t="s">
        <v>111</v>
      </c>
      <c r="C31" s="68"/>
      <c r="D31" s="68"/>
      <c r="E31" s="68"/>
      <c r="F31" s="68"/>
      <c r="G31" s="68"/>
      <c r="H31" s="68"/>
      <c r="I31" s="68"/>
      <c r="J31" s="68"/>
      <c r="K31" s="68"/>
      <c r="L31" s="69"/>
      <c r="M31" s="27">
        <f>ROUND(SUM(M6:M30),0)</f>
        <v>77795</v>
      </c>
    </row>
    <row r="32" spans="2:13" s="6" customFormat="1" ht="15" customHeight="1" thickBot="1">
      <c r="B32" s="47"/>
      <c r="C32"/>
      <c r="D32"/>
      <c r="E32"/>
      <c r="F32"/>
      <c r="G32" s="1"/>
      <c r="H32" s="14">
        <f>SUM(H6:H30)</f>
        <v>1005</v>
      </c>
      <c r="I32" s="82">
        <f>SUM(I6:I30)</f>
        <v>21426.9</v>
      </c>
      <c r="J32" s="48"/>
      <c r="K32" s="48"/>
      <c r="L32" s="48"/>
      <c r="M32" s="48"/>
    </row>
    <row r="33" spans="2:15" s="3" customFormat="1" ht="33.75" customHeight="1" thickBot="1">
      <c r="B33" s="83" t="s">
        <v>43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5"/>
      <c r="O33" s="4"/>
    </row>
    <row r="34" spans="2:15" s="3" customFormat="1" ht="46.5" customHeight="1" thickBot="1">
      <c r="B34" s="53" t="s">
        <v>20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</row>
  </sheetData>
  <sortState ref="C4:M18">
    <sortCondition ref="C4:C18"/>
    <sortCondition ref="D4:D18"/>
  </sortState>
  <mergeCells count="7">
    <mergeCell ref="B34:M34"/>
    <mergeCell ref="B33:M33"/>
    <mergeCell ref="I3:M3"/>
    <mergeCell ref="I4:M4"/>
    <mergeCell ref="B3:H3"/>
    <mergeCell ref="B4:H4"/>
    <mergeCell ref="B31:L31"/>
  </mergeCells>
  <conditionalFormatting sqref="E33:E1048576 E3:E4">
    <cfRule type="duplicateValues" dxfId="1" priority="2"/>
  </conditionalFormatting>
  <pageMargins left="0.15748031496062992" right="0.11811023622047245" top="0.46" bottom="0.59" header="0.19685039370078741" footer="0.27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"/>
  <sheetViews>
    <sheetView workbookViewId="0">
      <selection activeCell="O20" sqref="O20"/>
    </sheetView>
  </sheetViews>
  <sheetFormatPr defaultRowHeight="15"/>
  <cols>
    <col min="3" max="3" width="3.42578125" bestFit="1" customWidth="1"/>
    <col min="4" max="4" width="19.140625" bestFit="1" customWidth="1"/>
    <col min="5" max="5" width="11.7109375" bestFit="1" customWidth="1"/>
    <col min="6" max="6" width="8.7109375" bestFit="1" customWidth="1"/>
    <col min="7" max="7" width="6.42578125" bestFit="1" customWidth="1"/>
    <col min="8" max="8" width="13.140625" bestFit="1" customWidth="1"/>
    <col min="9" max="9" width="5.42578125" bestFit="1" customWidth="1"/>
    <col min="10" max="10" width="8.28515625" bestFit="1" customWidth="1"/>
    <col min="11" max="11" width="5.42578125" bestFit="1" customWidth="1"/>
    <col min="12" max="12" width="7.140625" bestFit="1" customWidth="1"/>
    <col min="13" max="13" width="6.42578125" bestFit="1" customWidth="1"/>
    <col min="14" max="14" width="6.5703125" bestFit="1" customWidth="1"/>
    <col min="15" max="15" width="32.7109375" bestFit="1" customWidth="1"/>
  </cols>
  <sheetData>
    <row r="3" spans="3:16" ht="15.75" thickBot="1"/>
    <row r="4" spans="3:16" ht="30.75" thickBot="1">
      <c r="C4" s="29" t="s">
        <v>13</v>
      </c>
      <c r="D4" s="30" t="s">
        <v>24</v>
      </c>
      <c r="E4" s="31" t="s">
        <v>25</v>
      </c>
      <c r="F4" s="32" t="s">
        <v>26</v>
      </c>
    </row>
    <row r="5" spans="3:16">
      <c r="C5" s="33">
        <v>1</v>
      </c>
      <c r="D5" s="34" t="s">
        <v>27</v>
      </c>
      <c r="E5" s="35">
        <v>1.5</v>
      </c>
      <c r="F5" s="36">
        <v>12</v>
      </c>
    </row>
    <row r="6" spans="3:16">
      <c r="C6" s="37">
        <v>2</v>
      </c>
      <c r="D6" s="38" t="s">
        <v>28</v>
      </c>
      <c r="E6" s="39">
        <v>2.75</v>
      </c>
      <c r="F6" s="40">
        <v>12</v>
      </c>
    </row>
    <row r="7" spans="3:16">
      <c r="C7" s="37">
        <v>3</v>
      </c>
      <c r="D7" s="38" t="s">
        <v>29</v>
      </c>
      <c r="E7" s="39">
        <v>3.8</v>
      </c>
      <c r="F7" s="40">
        <v>12</v>
      </c>
    </row>
    <row r="8" spans="3:16" ht="15.75" thickBot="1">
      <c r="C8" s="41">
        <v>4</v>
      </c>
      <c r="D8" s="42" t="s">
        <v>30</v>
      </c>
      <c r="E8" s="43">
        <v>4.8</v>
      </c>
      <c r="F8" s="44">
        <v>12</v>
      </c>
    </row>
    <row r="10" spans="3:16" ht="15.75" thickBot="1"/>
    <row r="11" spans="3:16" ht="15.75" thickBot="1">
      <c r="C11" s="14" t="s">
        <v>13</v>
      </c>
      <c r="D11" s="15" t="s">
        <v>4</v>
      </c>
      <c r="E11" s="15" t="s">
        <v>14</v>
      </c>
      <c r="F11" s="15" t="s">
        <v>17</v>
      </c>
      <c r="G11" s="15" t="s">
        <v>5</v>
      </c>
      <c r="H11" s="15" t="s">
        <v>6</v>
      </c>
      <c r="I11" s="15" t="s">
        <v>7</v>
      </c>
      <c r="J11" s="15" t="s">
        <v>0</v>
      </c>
      <c r="K11" s="16" t="s">
        <v>8</v>
      </c>
      <c r="L11" s="16" t="s">
        <v>10</v>
      </c>
      <c r="M11" s="17" t="s">
        <v>11</v>
      </c>
      <c r="N11" s="28" t="s">
        <v>12</v>
      </c>
      <c r="O11" s="10" t="s">
        <v>19</v>
      </c>
    </row>
    <row r="12" spans="3:16">
      <c r="C12" s="12">
        <v>31</v>
      </c>
      <c r="D12" s="7" t="s">
        <v>37</v>
      </c>
      <c r="E12" s="7" t="s">
        <v>38</v>
      </c>
      <c r="F12" s="51" t="s">
        <v>39</v>
      </c>
      <c r="G12" s="9" t="s">
        <v>9</v>
      </c>
      <c r="H12" s="7" t="s">
        <v>40</v>
      </c>
      <c r="I12" s="7">
        <v>11</v>
      </c>
      <c r="J12" s="45">
        <v>200</v>
      </c>
      <c r="K12" s="46">
        <v>1.5</v>
      </c>
      <c r="L12" s="8">
        <v>132</v>
      </c>
      <c r="M12" s="8">
        <v>35</v>
      </c>
      <c r="N12" s="13">
        <v>467</v>
      </c>
      <c r="O12" s="11" t="s">
        <v>41</v>
      </c>
      <c r="P12" s="52" t="s">
        <v>42</v>
      </c>
    </row>
  </sheetData>
  <conditionalFormatting sqref="C4 D5:D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2025-11-07T11:21:10Z</cp:lastPrinted>
  <dcterms:created xsi:type="dcterms:W3CDTF">2023-10-09T12:38:08Z</dcterms:created>
  <dcterms:modified xsi:type="dcterms:W3CDTF">2025-11-07T11:28:28Z</dcterms:modified>
</cp:coreProperties>
</file>