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Invoice!$A$3:$P$35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35" i="1"/>
  <c r="J33"/>
  <c r="I33"/>
  <c r="J32"/>
  <c r="I32"/>
  <c r="J31"/>
  <c r="I31"/>
  <c r="H31"/>
  <c r="J30"/>
  <c r="I30"/>
  <c r="L30" s="1"/>
  <c r="H30"/>
  <c r="J29"/>
  <c r="I29"/>
  <c r="H29"/>
  <c r="J28"/>
  <c r="I28"/>
  <c r="L28" s="1"/>
  <c r="H28"/>
  <c r="J27"/>
  <c r="I27"/>
  <c r="H27"/>
  <c r="J26"/>
  <c r="I26"/>
  <c r="L26" s="1"/>
  <c r="H26"/>
  <c r="J25"/>
  <c r="I25"/>
  <c r="H25"/>
  <c r="J24"/>
  <c r="I24"/>
  <c r="L24" s="1"/>
  <c r="H24"/>
  <c r="J23"/>
  <c r="I23"/>
  <c r="H23"/>
  <c r="J22"/>
  <c r="I22"/>
  <c r="L22" s="1"/>
  <c r="H22"/>
  <c r="J21"/>
  <c r="I21"/>
  <c r="H21"/>
  <c r="J20"/>
  <c r="I20"/>
  <c r="L20" s="1"/>
  <c r="H20"/>
  <c r="J19"/>
  <c r="I19"/>
  <c r="H19"/>
  <c r="J18"/>
  <c r="I18"/>
  <c r="L18" s="1"/>
  <c r="H18"/>
  <c r="J17"/>
  <c r="I17"/>
  <c r="J16"/>
  <c r="I16"/>
  <c r="J15"/>
  <c r="I15"/>
  <c r="J14"/>
  <c r="I14"/>
  <c r="J13"/>
  <c r="I13"/>
  <c r="J12"/>
  <c r="I12"/>
  <c r="J11"/>
  <c r="I11"/>
  <c r="H11"/>
  <c r="J10"/>
  <c r="I10"/>
  <c r="L10" s="1"/>
  <c r="H10"/>
  <c r="J9"/>
  <c r="I9"/>
  <c r="H9"/>
  <c r="J8"/>
  <c r="I8"/>
  <c r="L8" s="1"/>
  <c r="H8"/>
  <c r="J7"/>
  <c r="I7"/>
  <c r="H7"/>
  <c r="J6"/>
  <c r="I6"/>
  <c r="L6" s="1"/>
  <c r="H6"/>
  <c r="J5"/>
  <c r="I5"/>
  <c r="H5"/>
  <c r="J4"/>
  <c r="I4"/>
  <c r="L4" s="1"/>
  <c r="H4"/>
  <c r="L32" l="1"/>
  <c r="L33"/>
  <c r="L5"/>
  <c r="L7"/>
  <c r="L9"/>
  <c r="L11"/>
  <c r="L12"/>
  <c r="L13"/>
  <c r="L14"/>
  <c r="L15"/>
  <c r="L16"/>
  <c r="L17"/>
  <c r="L19"/>
  <c r="L21"/>
  <c r="L23"/>
  <c r="L25"/>
  <c r="L27"/>
  <c r="L29"/>
  <c r="L31"/>
  <c r="J5" i="2"/>
  <c r="I5"/>
  <c r="H5"/>
  <c r="L5" s="1"/>
  <c r="J4"/>
  <c r="I4"/>
  <c r="H4"/>
  <c r="J3"/>
  <c r="I3"/>
  <c r="H3"/>
  <c r="L3" s="1"/>
  <c r="L34" i="1" l="1"/>
  <c r="L4" i="2"/>
</calcChain>
</file>

<file path=xl/sharedStrings.xml><?xml version="1.0" encoding="utf-8"?>
<sst xmlns="http://schemas.openxmlformats.org/spreadsheetml/2006/main" count="267" uniqueCount="95">
  <si>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</si>
  <si>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</si>
  <si>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</si>
  <si>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</si>
  <si>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</si>
  <si>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</si>
  <si>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</si>
  <si>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</si>
  <si>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</si>
  <si>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</si>
  <si>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</si>
  <si>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</si>
  <si>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</si>
  <si>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</si>
  <si>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</si>
  <si>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</si>
  <si>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</si>
  <si>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</si>
  <si>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</si>
  <si>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</si>
  <si>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</si>
  <si>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</si>
  <si>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</si>
  <si>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</si>
  <si>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</si>
  <si>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</si>
  <si>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</si>
  <si>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</si>
  <si>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</si>
  <si>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NAYAGARH</t>
  </si>
  <si>
    <t>MAA MANGALA TRADERS</t>
  </si>
  <si>
    <t>PHULBANI</t>
  </si>
  <si>
    <t>OM ENTERPRISES</t>
  </si>
  <si>
    <t>JHOLA SAHI</t>
  </si>
  <si>
    <t>K L ASSOCIATES</t>
  </si>
  <si>
    <t>KHUSI AGENCY</t>
  </si>
  <si>
    <t>KENDRAPARA</t>
  </si>
  <si>
    <t>BHIMSEN SAHOO</t>
  </si>
  <si>
    <t>JAJPUR TOWN</t>
  </si>
  <si>
    <t>D S TRADING</t>
  </si>
  <si>
    <t>NUAPATNA (TIGIRIA)</t>
  </si>
  <si>
    <t>SANKAR TRADERS</t>
  </si>
  <si>
    <t>Declaration � Kindly verify and confirm before 20/01/2025</t>
  </si>
  <si>
    <t>04/1/2025</t>
  </si>
  <si>
    <t>PL/JA/22614</t>
  </si>
  <si>
    <t>843</t>
  </si>
  <si>
    <t>RANGABAZAR</t>
  </si>
  <si>
    <t>GOVINDA FRAGRANCES</t>
  </si>
  <si>
    <t>PL/JA/22615</t>
  </si>
  <si>
    <t>847</t>
  </si>
  <si>
    <t>10/1/2025</t>
  </si>
  <si>
    <t>PL/JA/23003</t>
  </si>
  <si>
    <t>850</t>
  </si>
  <si>
    <t>PL/JA/23005</t>
  </si>
  <si>
    <t>849</t>
  </si>
  <si>
    <t>PL/JA/23082</t>
  </si>
  <si>
    <t>851</t>
  </si>
  <si>
    <t>GUNUPUR</t>
  </si>
  <si>
    <t>SRI VENKATESWARA TRADING CO</t>
  </si>
  <si>
    <t>14/1/2025</t>
  </si>
  <si>
    <t>PL/JA/23220</t>
  </si>
  <si>
    <t>854</t>
  </si>
  <si>
    <t>PL/JA/23221</t>
  </si>
  <si>
    <t>856</t>
  </si>
  <si>
    <t>CANTONMENT ROAD</t>
  </si>
  <si>
    <t xml:space="preserve">VIRENDRA FOODS AND AGENCIES </t>
  </si>
  <si>
    <t>PL/JA/23254</t>
  </si>
  <si>
    <t>855</t>
  </si>
  <si>
    <t>BERHAMPUR</t>
  </si>
  <si>
    <t>SHREE SHIVA ENTERPRISES</t>
  </si>
  <si>
    <t>PL/JA/23428</t>
  </si>
  <si>
    <t>857</t>
  </si>
  <si>
    <t>ROURKELA</t>
  </si>
  <si>
    <t>HANUMAN PRASAD GUPTA</t>
  </si>
  <si>
    <t>23/1/2025</t>
  </si>
  <si>
    <t>PL/JA/24214</t>
  </si>
  <si>
    <t>862</t>
  </si>
  <si>
    <t>BOUDH</t>
  </si>
  <si>
    <t>JAY MAA GAYATRI DISTRIBUTORS</t>
  </si>
  <si>
    <t>27/1/2025</t>
  </si>
  <si>
    <t>PL/JA/24135</t>
  </si>
  <si>
    <t>865</t>
  </si>
  <si>
    <t>PL/JA/24136</t>
  </si>
  <si>
    <t>864</t>
  </si>
  <si>
    <t>PL/JA/24137</t>
  </si>
  <si>
    <t>866</t>
  </si>
  <si>
    <t>BANAMALIPUR</t>
  </si>
  <si>
    <t>MAA SANTOSHI TRADING</t>
  </si>
  <si>
    <t>PL/JA/24177</t>
  </si>
  <si>
    <t>867</t>
  </si>
  <si>
    <t>29/1/2025</t>
  </si>
  <si>
    <t>PL/JA/24483</t>
  </si>
  <si>
    <t>882</t>
  </si>
  <si>
    <t>(RUPEES TWENTY TWO THOUSAND FOUR HUNDRED FIFTEEN ONLY)</t>
  </si>
  <si>
    <t>Bill Date: 31/01/2025
Bill NO :  34122
Total Amount: 22415.00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</si>
</sst>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Fill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4" fillId="0" borderId="1" xfId="0" applyNumberFormat="1" applyFont="1" applyBorder="1"/>
    <xf numFmtId="0" fontId="4" fillId="0" borderId="14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4" fillId="0" borderId="19" xfId="0" applyNumberFormat="1" applyFont="1" applyBorder="1"/>
    <xf numFmtId="0" fontId="1" fillId="0" borderId="25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5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381000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44195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>
      <selection activeCell="T16" sqref="T16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42578125" style="1" bestFit="1" customWidth="1"/>
    <col min="6" max="6" width="19.7109375" style="1" bestFit="1" customWidth="1"/>
    <col min="7" max="7" width="6.28515625" style="1" customWidth="1"/>
    <col min="8" max="8" width="7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1.425781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48"/>
      <c r="B1" s="49"/>
      <c r="C1" s="49"/>
      <c r="D1" s="49"/>
      <c r="E1" s="49"/>
      <c r="F1" s="49"/>
      <c r="G1" s="49"/>
      <c r="H1" s="49" t="s">
        <v>14</v>
      </c>
      <c r="I1" s="49"/>
      <c r="J1" s="49"/>
      <c r="K1" s="49"/>
      <c r="L1" s="49"/>
      <c r="M1" s="53"/>
    </row>
    <row r="2" spans="1:20" ht="77.25" customHeight="1" thickBot="1">
      <c r="A2" s="50" t="s">
        <v>24</v>
      </c>
      <c r="B2" s="51"/>
      <c r="C2" s="51"/>
      <c r="D2" s="51"/>
      <c r="E2" s="51"/>
      <c r="F2" s="51"/>
      <c r="G2" s="52"/>
      <c r="H2" s="49" t="s">
        <v>94</v>
      </c>
      <c r="I2" s="49"/>
      <c r="J2" s="49"/>
      <c r="K2" s="49"/>
      <c r="L2" s="49"/>
      <c r="M2" s="53"/>
      <c r="N2" s="9"/>
      <c r="P2" s="9"/>
    </row>
    <row r="3" spans="1:20" s="19" customFormat="1" ht="15" customHeight="1" thickBot="1">
      <c r="A3" s="13" t="s">
        <v>15</v>
      </c>
      <c r="B3" s="14" t="s">
        <v>0</v>
      </c>
      <c r="C3" s="14" t="s">
        <v>16</v>
      </c>
      <c r="D3" s="14" t="s">
        <v>20</v>
      </c>
      <c r="E3" s="14" t="s">
        <v>9</v>
      </c>
      <c r="F3" s="15" t="s">
        <v>10</v>
      </c>
      <c r="G3" s="14" t="s">
        <v>1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17" t="s">
        <v>17</v>
      </c>
      <c r="N3" s="18" t="s">
        <v>13</v>
      </c>
      <c r="P3" s="1"/>
      <c r="S3" s="1"/>
      <c r="T3" s="1"/>
    </row>
    <row r="4" spans="1:20" s="19" customFormat="1" ht="15" customHeight="1">
      <c r="A4" s="21">
        <v>1</v>
      </c>
      <c r="B4" s="22" t="s">
        <v>43</v>
      </c>
      <c r="C4" s="22" t="s">
        <v>44</v>
      </c>
      <c r="D4" s="22" t="s">
        <v>45</v>
      </c>
      <c r="E4" s="23" t="s">
        <v>11</v>
      </c>
      <c r="F4" s="33" t="s">
        <v>46</v>
      </c>
      <c r="G4" s="22">
        <v>7</v>
      </c>
      <c r="H4" s="24">
        <f>VLOOKUP(F4,'[1]KOYAS PERFUMARY'!$B$4:$C$131,2,FALSE)</f>
        <v>76</v>
      </c>
      <c r="I4" s="24">
        <f t="shared" ref="I4:I33" si="0">G4*2</f>
        <v>14</v>
      </c>
      <c r="J4" s="24">
        <f t="shared" ref="J4:J33" si="1">G4*12</f>
        <v>84</v>
      </c>
      <c r="K4" s="24"/>
      <c r="L4" s="24">
        <f t="shared" ref="L4:L33" si="2">G4*H4+I4+J4+K4</f>
        <v>630</v>
      </c>
      <c r="M4" s="25" t="s">
        <v>12</v>
      </c>
      <c r="N4" s="12" t="s">
        <v>47</v>
      </c>
      <c r="P4" s="1"/>
      <c r="S4" s="1"/>
      <c r="T4" s="1"/>
    </row>
    <row r="5" spans="1:20" s="19" customFormat="1" ht="15" customHeight="1">
      <c r="A5" s="26"/>
      <c r="B5" s="10" t="s">
        <v>43</v>
      </c>
      <c r="C5" s="10" t="s">
        <v>44</v>
      </c>
      <c r="D5" s="10" t="s">
        <v>45</v>
      </c>
      <c r="E5" s="20" t="s">
        <v>11</v>
      </c>
      <c r="F5" s="28" t="s">
        <v>46</v>
      </c>
      <c r="G5" s="10">
        <v>20</v>
      </c>
      <c r="H5" s="11">
        <f>VLOOKUP(F5,'[1]KOYAS PERFUMARY'!$B$4:$D$135,3,FALSE)</f>
        <v>41</v>
      </c>
      <c r="I5" s="11">
        <f t="shared" si="0"/>
        <v>40</v>
      </c>
      <c r="J5" s="11">
        <f t="shared" si="1"/>
        <v>240</v>
      </c>
      <c r="K5" s="11">
        <v>30</v>
      </c>
      <c r="L5" s="11">
        <f t="shared" si="2"/>
        <v>1130</v>
      </c>
      <c r="M5" s="27" t="s">
        <v>3</v>
      </c>
      <c r="N5" s="12" t="s">
        <v>47</v>
      </c>
      <c r="P5" s="1"/>
      <c r="S5" s="1"/>
      <c r="T5" s="1"/>
    </row>
    <row r="6" spans="1:20" s="19" customFormat="1" ht="15" customHeight="1">
      <c r="A6" s="26">
        <v>2</v>
      </c>
      <c r="B6" s="10" t="s">
        <v>43</v>
      </c>
      <c r="C6" s="10" t="s">
        <v>48</v>
      </c>
      <c r="D6" s="10" t="s">
        <v>49</v>
      </c>
      <c r="E6" s="20" t="s">
        <v>11</v>
      </c>
      <c r="F6" s="28" t="s">
        <v>40</v>
      </c>
      <c r="G6" s="10">
        <v>21</v>
      </c>
      <c r="H6" s="11">
        <f>VLOOKUP(F6,'[1]KOYAS PERFUMARY'!$B$4:$C$131,2,FALSE)</f>
        <v>99</v>
      </c>
      <c r="I6" s="11">
        <f t="shared" si="0"/>
        <v>42</v>
      </c>
      <c r="J6" s="11">
        <f t="shared" si="1"/>
        <v>252</v>
      </c>
      <c r="K6" s="11">
        <v>30</v>
      </c>
      <c r="L6" s="11">
        <f t="shared" si="2"/>
        <v>2403</v>
      </c>
      <c r="M6" s="27" t="s">
        <v>12</v>
      </c>
      <c r="N6" s="12" t="s">
        <v>41</v>
      </c>
      <c r="P6" s="1"/>
      <c r="S6" s="1"/>
      <c r="T6" s="1"/>
    </row>
    <row r="7" spans="1:20" s="19" customFormat="1" ht="15" customHeight="1">
      <c r="A7" s="26">
        <v>3</v>
      </c>
      <c r="B7" s="10" t="s">
        <v>50</v>
      </c>
      <c r="C7" s="10" t="s">
        <v>51</v>
      </c>
      <c r="D7" s="10" t="s">
        <v>52</v>
      </c>
      <c r="E7" s="20" t="s">
        <v>11</v>
      </c>
      <c r="F7" s="10" t="s">
        <v>38</v>
      </c>
      <c r="G7" s="10">
        <v>53</v>
      </c>
      <c r="H7" s="11">
        <f>VLOOKUP(F7,'[1]KOYAS PERFUMARY'!$B$4:$E$134,4,FALSE)</f>
        <v>58</v>
      </c>
      <c r="I7" s="11">
        <f t="shared" si="0"/>
        <v>106</v>
      </c>
      <c r="J7" s="11">
        <f t="shared" si="1"/>
        <v>636</v>
      </c>
      <c r="K7" s="11">
        <v>30</v>
      </c>
      <c r="L7" s="11">
        <f t="shared" si="2"/>
        <v>3846</v>
      </c>
      <c r="M7" s="27" t="s">
        <v>4</v>
      </c>
      <c r="N7" s="29" t="s">
        <v>39</v>
      </c>
      <c r="P7" s="1"/>
      <c r="S7" s="1"/>
      <c r="T7" s="1"/>
    </row>
    <row r="8" spans="1:20" s="19" customFormat="1" ht="15" customHeight="1">
      <c r="A8" s="26">
        <v>4</v>
      </c>
      <c r="B8" s="10" t="s">
        <v>50</v>
      </c>
      <c r="C8" s="10" t="s">
        <v>53</v>
      </c>
      <c r="D8" s="10" t="s">
        <v>54</v>
      </c>
      <c r="E8" s="20" t="s">
        <v>11</v>
      </c>
      <c r="F8" s="10" t="s">
        <v>28</v>
      </c>
      <c r="G8" s="10">
        <v>5</v>
      </c>
      <c r="H8" s="11">
        <f>VLOOKUP(F8,'[1]KOYAS PERFUMARY'!$B$4:$C$131,2,FALSE)</f>
        <v>76</v>
      </c>
      <c r="I8" s="11">
        <f t="shared" si="0"/>
        <v>10</v>
      </c>
      <c r="J8" s="11">
        <f t="shared" si="1"/>
        <v>60</v>
      </c>
      <c r="K8" s="11"/>
      <c r="L8" s="11">
        <f t="shared" si="2"/>
        <v>450</v>
      </c>
      <c r="M8" s="27" t="s">
        <v>12</v>
      </c>
      <c r="N8" s="12" t="s">
        <v>35</v>
      </c>
      <c r="P8" s="1"/>
      <c r="S8" s="1"/>
      <c r="T8" s="1"/>
    </row>
    <row r="9" spans="1:20" s="19" customFormat="1" ht="15" customHeight="1">
      <c r="A9" s="26"/>
      <c r="B9" s="10" t="s">
        <v>50</v>
      </c>
      <c r="C9" s="10" t="s">
        <v>53</v>
      </c>
      <c r="D9" s="10" t="s">
        <v>54</v>
      </c>
      <c r="E9" s="20" t="s">
        <v>11</v>
      </c>
      <c r="F9" s="10" t="s">
        <v>28</v>
      </c>
      <c r="G9" s="10">
        <v>2</v>
      </c>
      <c r="H9" s="11">
        <f>VLOOKUP(F9,'[1]KOYAS PERFUMARY'!$B$4:$E$134,4,FALSE)</f>
        <v>53</v>
      </c>
      <c r="I9" s="11">
        <f t="shared" si="0"/>
        <v>4</v>
      </c>
      <c r="J9" s="11">
        <f t="shared" si="1"/>
        <v>24</v>
      </c>
      <c r="K9" s="11">
        <v>30</v>
      </c>
      <c r="L9" s="11">
        <f t="shared" si="2"/>
        <v>164</v>
      </c>
      <c r="M9" s="27" t="s">
        <v>4</v>
      </c>
      <c r="N9" s="12" t="s">
        <v>35</v>
      </c>
      <c r="P9" s="1"/>
      <c r="S9" s="1"/>
      <c r="T9" s="1"/>
    </row>
    <row r="10" spans="1:20" s="19" customFormat="1" ht="15" customHeight="1">
      <c r="A10" s="26">
        <v>5</v>
      </c>
      <c r="B10" s="10" t="s">
        <v>50</v>
      </c>
      <c r="C10" s="10" t="s">
        <v>55</v>
      </c>
      <c r="D10" s="10" t="s">
        <v>56</v>
      </c>
      <c r="E10" s="20" t="s">
        <v>11</v>
      </c>
      <c r="F10" s="10" t="s">
        <v>57</v>
      </c>
      <c r="G10" s="10">
        <v>7</v>
      </c>
      <c r="H10" s="11">
        <f>VLOOKUP(F10,'[1]KOYAS PERFUMARY'!$B$4:$C$131,2,FALSE)</f>
        <v>228</v>
      </c>
      <c r="I10" s="11">
        <f t="shared" si="0"/>
        <v>14</v>
      </c>
      <c r="J10" s="11">
        <f t="shared" si="1"/>
        <v>84</v>
      </c>
      <c r="K10" s="11"/>
      <c r="L10" s="11">
        <f t="shared" si="2"/>
        <v>1694</v>
      </c>
      <c r="M10" s="27" t="s">
        <v>12</v>
      </c>
      <c r="N10" s="12" t="s">
        <v>58</v>
      </c>
      <c r="P10" s="1"/>
      <c r="S10" s="1"/>
      <c r="T10" s="1"/>
    </row>
    <row r="11" spans="1:20" s="19" customFormat="1" ht="15" customHeight="1">
      <c r="A11" s="26"/>
      <c r="B11" s="10" t="s">
        <v>50</v>
      </c>
      <c r="C11" s="10" t="s">
        <v>55</v>
      </c>
      <c r="D11" s="10" t="s">
        <v>56</v>
      </c>
      <c r="E11" s="20" t="s">
        <v>11</v>
      </c>
      <c r="F11" s="10" t="s">
        <v>57</v>
      </c>
      <c r="G11" s="10">
        <v>1</v>
      </c>
      <c r="H11" s="11">
        <f>VLOOKUP(F11,'[1]KOYAS PERFUMARY'!$B$4:$E$134,4,FALSE)</f>
        <v>122</v>
      </c>
      <c r="I11" s="11">
        <f t="shared" si="0"/>
        <v>2</v>
      </c>
      <c r="J11" s="11">
        <f t="shared" si="1"/>
        <v>12</v>
      </c>
      <c r="K11" s="11">
        <v>30</v>
      </c>
      <c r="L11" s="11">
        <f t="shared" si="2"/>
        <v>166</v>
      </c>
      <c r="M11" s="27" t="s">
        <v>4</v>
      </c>
      <c r="N11" s="12" t="s">
        <v>58</v>
      </c>
      <c r="P11" s="1"/>
      <c r="S11" s="1"/>
      <c r="T11" s="1"/>
    </row>
    <row r="12" spans="1:20" s="19" customFormat="1" ht="15" customHeight="1">
      <c r="A12" s="26">
        <v>6</v>
      </c>
      <c r="B12" s="10" t="s">
        <v>59</v>
      </c>
      <c r="C12" s="10" t="s">
        <v>60</v>
      </c>
      <c r="D12" s="10" t="s">
        <v>61</v>
      </c>
      <c r="E12" s="20" t="s">
        <v>11</v>
      </c>
      <c r="F12" s="10" t="s">
        <v>33</v>
      </c>
      <c r="G12" s="10">
        <v>3</v>
      </c>
      <c r="H12" s="11">
        <v>53</v>
      </c>
      <c r="I12" s="11">
        <f t="shared" si="0"/>
        <v>6</v>
      </c>
      <c r="J12" s="11">
        <f t="shared" si="1"/>
        <v>36</v>
      </c>
      <c r="K12" s="11"/>
      <c r="L12" s="11">
        <f t="shared" si="2"/>
        <v>201</v>
      </c>
      <c r="M12" s="27" t="s">
        <v>12</v>
      </c>
      <c r="N12" s="12" t="s">
        <v>34</v>
      </c>
      <c r="P12" s="1"/>
      <c r="S12" s="1"/>
      <c r="T12" s="1"/>
    </row>
    <row r="13" spans="1:20" s="19" customFormat="1" ht="15" customHeight="1">
      <c r="A13" s="26"/>
      <c r="B13" s="10" t="s">
        <v>59</v>
      </c>
      <c r="C13" s="10" t="s">
        <v>60</v>
      </c>
      <c r="D13" s="10" t="s">
        <v>61</v>
      </c>
      <c r="E13" s="20" t="s">
        <v>11</v>
      </c>
      <c r="F13" s="10" t="s">
        <v>33</v>
      </c>
      <c r="G13" s="10">
        <v>5</v>
      </c>
      <c r="H13" s="11">
        <v>41</v>
      </c>
      <c r="I13" s="11">
        <f t="shared" si="0"/>
        <v>10</v>
      </c>
      <c r="J13" s="11">
        <f t="shared" si="1"/>
        <v>60</v>
      </c>
      <c r="K13" s="11"/>
      <c r="L13" s="11">
        <f t="shared" si="2"/>
        <v>275</v>
      </c>
      <c r="M13" s="27" t="s">
        <v>4</v>
      </c>
      <c r="N13" s="12" t="s">
        <v>34</v>
      </c>
      <c r="P13" s="1"/>
      <c r="S13" s="1"/>
      <c r="T13" s="1"/>
    </row>
    <row r="14" spans="1:20" s="19" customFormat="1" ht="15" customHeight="1">
      <c r="A14" s="26"/>
      <c r="B14" s="10" t="s">
        <v>59</v>
      </c>
      <c r="C14" s="10" t="s">
        <v>60</v>
      </c>
      <c r="D14" s="10" t="s">
        <v>61</v>
      </c>
      <c r="E14" s="20" t="s">
        <v>11</v>
      </c>
      <c r="F14" s="10" t="s">
        <v>33</v>
      </c>
      <c r="G14" s="10">
        <v>1</v>
      </c>
      <c r="H14" s="11">
        <v>29</v>
      </c>
      <c r="I14" s="11">
        <f t="shared" si="0"/>
        <v>2</v>
      </c>
      <c r="J14" s="11">
        <f t="shared" si="1"/>
        <v>12</v>
      </c>
      <c r="K14" s="11">
        <v>30</v>
      </c>
      <c r="L14" s="11">
        <f t="shared" si="2"/>
        <v>73</v>
      </c>
      <c r="M14" s="27" t="s">
        <v>3</v>
      </c>
      <c r="N14" s="12" t="s">
        <v>34</v>
      </c>
      <c r="P14" s="1"/>
      <c r="S14" s="1"/>
      <c r="T14" s="1"/>
    </row>
    <row r="15" spans="1:20" s="19" customFormat="1" ht="15" customHeight="1">
      <c r="A15" s="26">
        <v>7</v>
      </c>
      <c r="B15" s="10" t="s">
        <v>59</v>
      </c>
      <c r="C15" s="10" t="s">
        <v>62</v>
      </c>
      <c r="D15" s="10" t="s">
        <v>63</v>
      </c>
      <c r="E15" s="20" t="s">
        <v>11</v>
      </c>
      <c r="F15" s="28" t="s">
        <v>64</v>
      </c>
      <c r="G15" s="10">
        <v>7</v>
      </c>
      <c r="H15" s="11">
        <v>53</v>
      </c>
      <c r="I15" s="11">
        <f t="shared" si="0"/>
        <v>14</v>
      </c>
      <c r="J15" s="11">
        <f t="shared" si="1"/>
        <v>84</v>
      </c>
      <c r="K15" s="11"/>
      <c r="L15" s="11">
        <f t="shared" si="2"/>
        <v>469</v>
      </c>
      <c r="M15" s="27" t="s">
        <v>12</v>
      </c>
      <c r="N15" s="12" t="s">
        <v>65</v>
      </c>
      <c r="P15" s="1"/>
      <c r="S15" s="1"/>
      <c r="T15" s="1"/>
    </row>
    <row r="16" spans="1:20" s="19" customFormat="1" ht="15" customHeight="1">
      <c r="A16" s="26"/>
      <c r="B16" s="10" t="s">
        <v>59</v>
      </c>
      <c r="C16" s="10" t="s">
        <v>62</v>
      </c>
      <c r="D16" s="10" t="s">
        <v>63</v>
      </c>
      <c r="E16" s="20" t="s">
        <v>11</v>
      </c>
      <c r="F16" s="28" t="s">
        <v>64</v>
      </c>
      <c r="G16" s="10">
        <v>1</v>
      </c>
      <c r="H16" s="11">
        <v>41</v>
      </c>
      <c r="I16" s="11">
        <f t="shared" si="0"/>
        <v>2</v>
      </c>
      <c r="J16" s="11">
        <f t="shared" si="1"/>
        <v>12</v>
      </c>
      <c r="K16" s="11"/>
      <c r="L16" s="11">
        <f t="shared" si="2"/>
        <v>55</v>
      </c>
      <c r="M16" s="27" t="s">
        <v>4</v>
      </c>
      <c r="N16" s="12" t="s">
        <v>65</v>
      </c>
      <c r="P16" s="1"/>
      <c r="S16" s="1"/>
      <c r="T16" s="1"/>
    </row>
    <row r="17" spans="1:20" s="19" customFormat="1" ht="15" customHeight="1">
      <c r="A17" s="26"/>
      <c r="B17" s="10" t="s">
        <v>59</v>
      </c>
      <c r="C17" s="10" t="s">
        <v>62</v>
      </c>
      <c r="D17" s="10" t="s">
        <v>63</v>
      </c>
      <c r="E17" s="20" t="s">
        <v>11</v>
      </c>
      <c r="F17" s="28" t="s">
        <v>64</v>
      </c>
      <c r="G17" s="10">
        <v>1</v>
      </c>
      <c r="H17" s="11">
        <v>29</v>
      </c>
      <c r="I17" s="11">
        <f t="shared" si="0"/>
        <v>2</v>
      </c>
      <c r="J17" s="11">
        <f t="shared" si="1"/>
        <v>12</v>
      </c>
      <c r="K17" s="11">
        <v>30</v>
      </c>
      <c r="L17" s="11">
        <f t="shared" si="2"/>
        <v>73</v>
      </c>
      <c r="M17" s="27" t="s">
        <v>3</v>
      </c>
      <c r="N17" s="12" t="s">
        <v>65</v>
      </c>
      <c r="P17" s="1"/>
      <c r="S17" s="1"/>
      <c r="T17" s="1"/>
    </row>
    <row r="18" spans="1:20" s="19" customFormat="1" ht="15" customHeight="1">
      <c r="A18" s="26">
        <v>8</v>
      </c>
      <c r="B18" s="10" t="s">
        <v>59</v>
      </c>
      <c r="C18" s="10" t="s">
        <v>66</v>
      </c>
      <c r="D18" s="10" t="s">
        <v>67</v>
      </c>
      <c r="E18" s="20" t="s">
        <v>11</v>
      </c>
      <c r="F18" s="10" t="s">
        <v>68</v>
      </c>
      <c r="G18" s="10">
        <v>4</v>
      </c>
      <c r="H18" s="11">
        <f>VLOOKUP(F18,'[1]KOYAS PERFUMARY'!$B$4:$C$131,2,FALSE)</f>
        <v>111</v>
      </c>
      <c r="I18" s="11">
        <f t="shared" si="0"/>
        <v>8</v>
      </c>
      <c r="J18" s="11">
        <f t="shared" si="1"/>
        <v>48</v>
      </c>
      <c r="K18" s="11"/>
      <c r="L18" s="11">
        <f t="shared" si="2"/>
        <v>500</v>
      </c>
      <c r="M18" s="27" t="s">
        <v>12</v>
      </c>
      <c r="N18" s="12" t="s">
        <v>69</v>
      </c>
      <c r="P18" s="1"/>
      <c r="S18" s="1"/>
      <c r="T18" s="1"/>
    </row>
    <row r="19" spans="1:20" s="19" customFormat="1" ht="15" customHeight="1">
      <c r="A19" s="26"/>
      <c r="B19" s="10" t="s">
        <v>59</v>
      </c>
      <c r="C19" s="10" t="s">
        <v>66</v>
      </c>
      <c r="D19" s="10" t="s">
        <v>67</v>
      </c>
      <c r="E19" s="20" t="s">
        <v>11</v>
      </c>
      <c r="F19" s="10" t="s">
        <v>68</v>
      </c>
      <c r="G19" s="10">
        <v>1</v>
      </c>
      <c r="H19" s="11">
        <f>VLOOKUP(F19,'[1]KOYAS PERFUMARY'!$B$4:$E$134,4,FALSE)</f>
        <v>64</v>
      </c>
      <c r="I19" s="11">
        <f t="shared" si="0"/>
        <v>2</v>
      </c>
      <c r="J19" s="11">
        <f t="shared" si="1"/>
        <v>12</v>
      </c>
      <c r="K19" s="11">
        <v>30</v>
      </c>
      <c r="L19" s="11">
        <f t="shared" si="2"/>
        <v>108</v>
      </c>
      <c r="M19" s="27" t="s">
        <v>4</v>
      </c>
      <c r="N19" s="12" t="s">
        <v>69</v>
      </c>
      <c r="P19" s="1"/>
      <c r="S19" s="1"/>
      <c r="T19" s="1"/>
    </row>
    <row r="20" spans="1:20" s="19" customFormat="1" ht="15" customHeight="1">
      <c r="A20" s="26">
        <v>9</v>
      </c>
      <c r="B20" s="10" t="s">
        <v>59</v>
      </c>
      <c r="C20" s="10" t="s">
        <v>70</v>
      </c>
      <c r="D20" s="10" t="s">
        <v>71</v>
      </c>
      <c r="E20" s="20" t="s">
        <v>11</v>
      </c>
      <c r="F20" s="10" t="s">
        <v>72</v>
      </c>
      <c r="G20" s="10">
        <v>1</v>
      </c>
      <c r="H20" s="11">
        <f>VLOOKUP(F20,'[1]KOYAS PERFUMARY'!$B$4:$C$131,2,FALSE)</f>
        <v>134</v>
      </c>
      <c r="I20" s="11">
        <f t="shared" si="0"/>
        <v>2</v>
      </c>
      <c r="J20" s="11">
        <f t="shared" si="1"/>
        <v>12</v>
      </c>
      <c r="K20" s="11">
        <v>30</v>
      </c>
      <c r="L20" s="11">
        <f t="shared" si="2"/>
        <v>178</v>
      </c>
      <c r="M20" s="27" t="s">
        <v>12</v>
      </c>
      <c r="N20" s="12" t="s">
        <v>73</v>
      </c>
      <c r="P20" s="1"/>
      <c r="S20" s="1"/>
      <c r="T20" s="1"/>
    </row>
    <row r="21" spans="1:20" s="19" customFormat="1" ht="15" customHeight="1">
      <c r="A21" s="26">
        <v>10</v>
      </c>
      <c r="B21" s="10" t="s">
        <v>74</v>
      </c>
      <c r="C21" s="10" t="s">
        <v>75</v>
      </c>
      <c r="D21" s="10" t="s">
        <v>76</v>
      </c>
      <c r="E21" s="20" t="s">
        <v>11</v>
      </c>
      <c r="F21" s="10" t="s">
        <v>77</v>
      </c>
      <c r="G21" s="10">
        <v>3</v>
      </c>
      <c r="H21" s="11">
        <f>VLOOKUP(F21,'[1]KOYAS PERFUMARY'!$B$4:$C$131,2,FALSE)</f>
        <v>180</v>
      </c>
      <c r="I21" s="11">
        <f t="shared" si="0"/>
        <v>6</v>
      </c>
      <c r="J21" s="11">
        <f t="shared" si="1"/>
        <v>36</v>
      </c>
      <c r="K21" s="11"/>
      <c r="L21" s="11">
        <f t="shared" si="2"/>
        <v>582</v>
      </c>
      <c r="M21" s="27" t="s">
        <v>12</v>
      </c>
      <c r="N21" s="12" t="s">
        <v>78</v>
      </c>
      <c r="P21" s="1"/>
      <c r="S21" s="1"/>
      <c r="T21" s="1"/>
    </row>
    <row r="22" spans="1:20" s="19" customFormat="1" ht="15" customHeight="1">
      <c r="A22" s="26"/>
      <c r="B22" s="10" t="s">
        <v>74</v>
      </c>
      <c r="C22" s="10" t="s">
        <v>75</v>
      </c>
      <c r="D22" s="10" t="s">
        <v>76</v>
      </c>
      <c r="E22" s="20" t="s">
        <v>11</v>
      </c>
      <c r="F22" s="10" t="s">
        <v>77</v>
      </c>
      <c r="G22" s="10">
        <v>3</v>
      </c>
      <c r="H22" s="11">
        <f>VLOOKUP(F22,'[1]KOYAS PERFUMARY'!$B$4:$D$135,3,FALSE)</f>
        <v>87</v>
      </c>
      <c r="I22" s="11">
        <f t="shared" si="0"/>
        <v>6</v>
      </c>
      <c r="J22" s="11">
        <f t="shared" si="1"/>
        <v>36</v>
      </c>
      <c r="K22" s="11">
        <v>30</v>
      </c>
      <c r="L22" s="11">
        <f t="shared" si="2"/>
        <v>333</v>
      </c>
      <c r="M22" s="27" t="s">
        <v>3</v>
      </c>
      <c r="N22" s="12" t="s">
        <v>78</v>
      </c>
      <c r="P22" s="1"/>
      <c r="S22" s="1"/>
      <c r="T22" s="1"/>
    </row>
    <row r="23" spans="1:20" s="19" customFormat="1" ht="15" customHeight="1">
      <c r="A23" s="26">
        <v>11</v>
      </c>
      <c r="B23" s="10" t="s">
        <v>79</v>
      </c>
      <c r="C23" s="10" t="s">
        <v>80</v>
      </c>
      <c r="D23" s="10" t="s">
        <v>81</v>
      </c>
      <c r="E23" s="20" t="s">
        <v>11</v>
      </c>
      <c r="F23" s="10" t="s">
        <v>36</v>
      </c>
      <c r="G23" s="10">
        <v>8</v>
      </c>
      <c r="H23" s="11">
        <f>VLOOKUP(F23,'[1]KOYAS PERFUMARY'!$B$4:$C$131,2,FALSE)</f>
        <v>87</v>
      </c>
      <c r="I23" s="11">
        <f t="shared" si="0"/>
        <v>16</v>
      </c>
      <c r="J23" s="11">
        <f t="shared" si="1"/>
        <v>96</v>
      </c>
      <c r="K23" s="11"/>
      <c r="L23" s="11">
        <f t="shared" si="2"/>
        <v>808</v>
      </c>
      <c r="M23" s="27" t="s">
        <v>12</v>
      </c>
      <c r="N23" s="29" t="s">
        <v>37</v>
      </c>
      <c r="P23" s="1"/>
      <c r="S23" s="1"/>
      <c r="T23" s="1"/>
    </row>
    <row r="24" spans="1:20" s="19" customFormat="1" ht="15" customHeight="1">
      <c r="A24" s="26"/>
      <c r="B24" s="10" t="s">
        <v>79</v>
      </c>
      <c r="C24" s="10" t="s">
        <v>80</v>
      </c>
      <c r="D24" s="10" t="s">
        <v>81</v>
      </c>
      <c r="E24" s="20" t="s">
        <v>11</v>
      </c>
      <c r="F24" s="10" t="s">
        <v>36</v>
      </c>
      <c r="G24" s="10">
        <v>1</v>
      </c>
      <c r="H24" s="11">
        <f>VLOOKUP(F24,'[1]KOYAS PERFUMARY'!$B$4:$E$134,4,FALSE)</f>
        <v>53</v>
      </c>
      <c r="I24" s="11">
        <f t="shared" si="0"/>
        <v>2</v>
      </c>
      <c r="J24" s="11">
        <f t="shared" si="1"/>
        <v>12</v>
      </c>
      <c r="K24" s="11"/>
      <c r="L24" s="11">
        <f t="shared" si="2"/>
        <v>67</v>
      </c>
      <c r="M24" s="27" t="s">
        <v>4</v>
      </c>
      <c r="N24" s="29" t="s">
        <v>37</v>
      </c>
      <c r="P24" s="1"/>
      <c r="S24" s="1"/>
      <c r="T24" s="1"/>
    </row>
    <row r="25" spans="1:20" s="19" customFormat="1" ht="15" customHeight="1">
      <c r="A25" s="26"/>
      <c r="B25" s="10" t="s">
        <v>79</v>
      </c>
      <c r="C25" s="10" t="s">
        <v>80</v>
      </c>
      <c r="D25" s="10" t="s">
        <v>81</v>
      </c>
      <c r="E25" s="20" t="s">
        <v>11</v>
      </c>
      <c r="F25" s="10" t="s">
        <v>36</v>
      </c>
      <c r="G25" s="10">
        <v>2</v>
      </c>
      <c r="H25" s="11">
        <f>VLOOKUP(F25,'[1]KOYAS PERFUMARY'!$B$4:$D$135,3,FALSE)</f>
        <v>41</v>
      </c>
      <c r="I25" s="11">
        <f t="shared" si="0"/>
        <v>4</v>
      </c>
      <c r="J25" s="11">
        <f t="shared" si="1"/>
        <v>24</v>
      </c>
      <c r="K25" s="11">
        <v>30</v>
      </c>
      <c r="L25" s="11">
        <f t="shared" si="2"/>
        <v>140</v>
      </c>
      <c r="M25" s="27" t="s">
        <v>3</v>
      </c>
      <c r="N25" s="29" t="s">
        <v>37</v>
      </c>
      <c r="P25" s="1"/>
      <c r="S25" s="1"/>
      <c r="T25" s="1"/>
    </row>
    <row r="26" spans="1:20" s="19" customFormat="1" ht="15" customHeight="1">
      <c r="A26" s="26">
        <v>12</v>
      </c>
      <c r="B26" s="10" t="s">
        <v>79</v>
      </c>
      <c r="C26" s="10" t="s">
        <v>82</v>
      </c>
      <c r="D26" s="10" t="s">
        <v>83</v>
      </c>
      <c r="E26" s="20" t="s">
        <v>11</v>
      </c>
      <c r="F26" s="10" t="s">
        <v>29</v>
      </c>
      <c r="G26" s="10">
        <v>20</v>
      </c>
      <c r="H26" s="11">
        <f>VLOOKUP(F26,'[1]KOYAS PERFUMARY'!$B$4:$D$135,3,FALSE)</f>
        <v>58</v>
      </c>
      <c r="I26" s="11">
        <f t="shared" si="0"/>
        <v>40</v>
      </c>
      <c r="J26" s="11">
        <f t="shared" si="1"/>
        <v>240</v>
      </c>
      <c r="K26" s="11">
        <v>30</v>
      </c>
      <c r="L26" s="11">
        <f t="shared" si="2"/>
        <v>1470</v>
      </c>
      <c r="M26" s="27" t="s">
        <v>3</v>
      </c>
      <c r="N26" s="12" t="s">
        <v>30</v>
      </c>
      <c r="P26" s="1"/>
      <c r="S26" s="1"/>
      <c r="T26" s="1"/>
    </row>
    <row r="27" spans="1:20" s="19" customFormat="1" ht="15" customHeight="1">
      <c r="A27" s="26">
        <v>13</v>
      </c>
      <c r="B27" s="10" t="s">
        <v>79</v>
      </c>
      <c r="C27" s="10" t="s">
        <v>84</v>
      </c>
      <c r="D27" s="10" t="s">
        <v>85</v>
      </c>
      <c r="E27" s="20" t="s">
        <v>11</v>
      </c>
      <c r="F27" s="10" t="s">
        <v>86</v>
      </c>
      <c r="G27" s="10">
        <v>11</v>
      </c>
      <c r="H27" s="11">
        <f>VLOOKUP(F27,'[1]KOYAS PERFUMARY'!$B$4:$C$131,2,FALSE)</f>
        <v>82</v>
      </c>
      <c r="I27" s="11">
        <f t="shared" si="0"/>
        <v>22</v>
      </c>
      <c r="J27" s="11">
        <f t="shared" si="1"/>
        <v>132</v>
      </c>
      <c r="K27" s="11"/>
      <c r="L27" s="11">
        <f t="shared" si="2"/>
        <v>1056</v>
      </c>
      <c r="M27" s="27" t="s">
        <v>12</v>
      </c>
      <c r="N27" s="12" t="s">
        <v>87</v>
      </c>
      <c r="P27" s="1"/>
      <c r="S27" s="1"/>
      <c r="T27" s="1"/>
    </row>
    <row r="28" spans="1:20" s="19" customFormat="1" ht="15" customHeight="1">
      <c r="A28" s="26"/>
      <c r="B28" s="10" t="s">
        <v>79</v>
      </c>
      <c r="C28" s="10" t="s">
        <v>84</v>
      </c>
      <c r="D28" s="10" t="s">
        <v>85</v>
      </c>
      <c r="E28" s="20" t="s">
        <v>11</v>
      </c>
      <c r="F28" s="10" t="s">
        <v>86</v>
      </c>
      <c r="G28" s="10">
        <v>3</v>
      </c>
      <c r="H28" s="11">
        <f>VLOOKUP(F28,'[1]KOYAS PERFUMARY'!$B$4:$E$134,4,FALSE)</f>
        <v>58</v>
      </c>
      <c r="I28" s="11">
        <f t="shared" si="0"/>
        <v>6</v>
      </c>
      <c r="J28" s="11">
        <f t="shared" si="1"/>
        <v>36</v>
      </c>
      <c r="K28" s="11"/>
      <c r="L28" s="11">
        <f t="shared" si="2"/>
        <v>216</v>
      </c>
      <c r="M28" s="27" t="s">
        <v>4</v>
      </c>
      <c r="N28" s="12" t="s">
        <v>87</v>
      </c>
      <c r="P28" s="1"/>
      <c r="S28" s="1"/>
      <c r="T28" s="1"/>
    </row>
    <row r="29" spans="1:20" s="19" customFormat="1" ht="15" customHeight="1">
      <c r="A29" s="26"/>
      <c r="B29" s="10" t="s">
        <v>79</v>
      </c>
      <c r="C29" s="10" t="s">
        <v>84</v>
      </c>
      <c r="D29" s="10" t="s">
        <v>85</v>
      </c>
      <c r="E29" s="20" t="s">
        <v>11</v>
      </c>
      <c r="F29" s="10" t="s">
        <v>86</v>
      </c>
      <c r="G29" s="10">
        <v>11</v>
      </c>
      <c r="H29" s="11">
        <f>VLOOKUP(F29,'[1]KOYAS PERFUMARY'!$B$4:$D$135,3,FALSE)</f>
        <v>46</v>
      </c>
      <c r="I29" s="11">
        <f t="shared" si="0"/>
        <v>22</v>
      </c>
      <c r="J29" s="11">
        <f t="shared" si="1"/>
        <v>132</v>
      </c>
      <c r="K29" s="11">
        <v>30</v>
      </c>
      <c r="L29" s="11">
        <f t="shared" si="2"/>
        <v>690</v>
      </c>
      <c r="M29" s="27" t="s">
        <v>3</v>
      </c>
      <c r="N29" s="12" t="s">
        <v>87</v>
      </c>
      <c r="P29" s="1"/>
      <c r="S29" s="1"/>
      <c r="T29" s="1"/>
    </row>
    <row r="30" spans="1:20" s="19" customFormat="1" ht="15" customHeight="1">
      <c r="A30" s="26">
        <v>14</v>
      </c>
      <c r="B30" s="10" t="s">
        <v>79</v>
      </c>
      <c r="C30" s="10" t="s">
        <v>88</v>
      </c>
      <c r="D30" s="10" t="s">
        <v>89</v>
      </c>
      <c r="E30" s="20" t="s">
        <v>11</v>
      </c>
      <c r="F30" s="10" t="s">
        <v>31</v>
      </c>
      <c r="G30" s="10">
        <v>11</v>
      </c>
      <c r="H30" s="11">
        <f>VLOOKUP(F30,'[1]KOYAS PERFUMARY'!$B$4:$C$131,2,FALSE)</f>
        <v>146</v>
      </c>
      <c r="I30" s="11">
        <f t="shared" si="0"/>
        <v>22</v>
      </c>
      <c r="J30" s="11">
        <f t="shared" si="1"/>
        <v>132</v>
      </c>
      <c r="K30" s="11"/>
      <c r="L30" s="11">
        <f t="shared" si="2"/>
        <v>1760</v>
      </c>
      <c r="M30" s="27" t="s">
        <v>12</v>
      </c>
      <c r="N30" s="12" t="s">
        <v>32</v>
      </c>
      <c r="P30" s="1"/>
      <c r="S30" s="1"/>
      <c r="T30" s="1"/>
    </row>
    <row r="31" spans="1:20" s="19" customFormat="1" ht="15" customHeight="1">
      <c r="A31" s="26"/>
      <c r="B31" s="10" t="s">
        <v>79</v>
      </c>
      <c r="C31" s="10" t="s">
        <v>88</v>
      </c>
      <c r="D31" s="10" t="s">
        <v>89</v>
      </c>
      <c r="E31" s="20" t="s">
        <v>11</v>
      </c>
      <c r="F31" s="10" t="s">
        <v>31</v>
      </c>
      <c r="G31" s="10">
        <v>22</v>
      </c>
      <c r="H31" s="11">
        <f>VLOOKUP(F31,'[1]KOYAS PERFUMARY'!$B$4:$E$134,4,FALSE)</f>
        <v>93</v>
      </c>
      <c r="I31" s="11">
        <f t="shared" si="0"/>
        <v>44</v>
      </c>
      <c r="J31" s="11">
        <f t="shared" si="1"/>
        <v>264</v>
      </c>
      <c r="K31" s="11">
        <v>30</v>
      </c>
      <c r="L31" s="11">
        <f t="shared" si="2"/>
        <v>2384</v>
      </c>
      <c r="M31" s="27" t="s">
        <v>4</v>
      </c>
      <c r="N31" s="12" t="s">
        <v>32</v>
      </c>
      <c r="P31" s="1"/>
      <c r="S31" s="1"/>
      <c r="T31" s="1"/>
    </row>
    <row r="32" spans="1:20" s="19" customFormat="1" ht="15" customHeight="1">
      <c r="A32" s="26">
        <v>15</v>
      </c>
      <c r="B32" s="10" t="s">
        <v>90</v>
      </c>
      <c r="C32" s="10" t="s">
        <v>91</v>
      </c>
      <c r="D32" s="10" t="s">
        <v>92</v>
      </c>
      <c r="E32" s="20" t="s">
        <v>11</v>
      </c>
      <c r="F32" s="10" t="s">
        <v>33</v>
      </c>
      <c r="G32" s="10">
        <v>5</v>
      </c>
      <c r="H32" s="11">
        <v>53</v>
      </c>
      <c r="I32" s="11">
        <f t="shared" si="0"/>
        <v>10</v>
      </c>
      <c r="J32" s="11">
        <f t="shared" si="1"/>
        <v>60</v>
      </c>
      <c r="K32" s="11"/>
      <c r="L32" s="11">
        <f t="shared" si="2"/>
        <v>335</v>
      </c>
      <c r="M32" s="27" t="s">
        <v>12</v>
      </c>
      <c r="N32" s="12" t="s">
        <v>34</v>
      </c>
      <c r="P32" s="1"/>
      <c r="S32" s="1"/>
      <c r="T32" s="1"/>
    </row>
    <row r="33" spans="1:20" s="19" customFormat="1" ht="15" customHeight="1">
      <c r="A33" s="26"/>
      <c r="B33" s="10" t="s">
        <v>90</v>
      </c>
      <c r="C33" s="10" t="s">
        <v>91</v>
      </c>
      <c r="D33" s="10" t="s">
        <v>92</v>
      </c>
      <c r="E33" s="20" t="s">
        <v>11</v>
      </c>
      <c r="F33" s="10" t="s">
        <v>33</v>
      </c>
      <c r="G33" s="10">
        <v>3</v>
      </c>
      <c r="H33" s="11">
        <v>29</v>
      </c>
      <c r="I33" s="11">
        <f t="shared" si="0"/>
        <v>6</v>
      </c>
      <c r="J33" s="11">
        <f t="shared" si="1"/>
        <v>36</v>
      </c>
      <c r="K33" s="11">
        <v>30</v>
      </c>
      <c r="L33" s="11">
        <f t="shared" si="2"/>
        <v>159</v>
      </c>
      <c r="M33" s="27" t="s">
        <v>3</v>
      </c>
      <c r="N33" s="12" t="s">
        <v>34</v>
      </c>
      <c r="P33" s="1"/>
      <c r="S33" s="1"/>
      <c r="T33" s="1"/>
    </row>
    <row r="34" spans="1:20" s="19" customFormat="1" ht="15" customHeight="1">
      <c r="A34" s="54" t="s">
        <v>93</v>
      </c>
      <c r="B34" s="55"/>
      <c r="C34" s="55"/>
      <c r="D34" s="55"/>
      <c r="E34" s="55"/>
      <c r="F34" s="55"/>
      <c r="G34" s="55"/>
      <c r="H34" s="55"/>
      <c r="I34" s="55"/>
      <c r="J34" s="55"/>
      <c r="K34" s="56"/>
      <c r="L34" s="31">
        <f>ROUND(SUM(L4:L33),0)</f>
        <v>22415</v>
      </c>
      <c r="M34" s="34"/>
      <c r="N34" s="32"/>
      <c r="P34" s="1"/>
      <c r="S34" s="1"/>
      <c r="T34" s="1"/>
    </row>
    <row r="35" spans="1:20" s="19" customFormat="1" ht="15" customHeight="1" thickBot="1">
      <c r="A35" s="35"/>
      <c r="B35" s="36"/>
      <c r="C35" s="36"/>
      <c r="D35" s="36"/>
      <c r="E35" s="36"/>
      <c r="F35" s="36"/>
      <c r="G35" s="30">
        <f>SUM(G4:G33)</f>
        <v>243</v>
      </c>
      <c r="H35" s="37"/>
      <c r="I35" s="37"/>
      <c r="J35" s="37"/>
      <c r="K35" s="37"/>
      <c r="L35" s="37"/>
      <c r="M35" s="38"/>
      <c r="N35"/>
      <c r="P35" s="1"/>
      <c r="S35" s="1"/>
      <c r="T35" s="1"/>
    </row>
    <row r="36" spans="1:20">
      <c r="A36" s="39" t="s">
        <v>26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</row>
    <row r="37" spans="1:20" ht="18.75" customHeight="1" thickBot="1">
      <c r="A37" s="42" t="s">
        <v>42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20" ht="37.5" customHeight="1" thickBot="1">
      <c r="A38" s="45" t="s">
        <v>27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7"/>
    </row>
  </sheetData>
  <sortState ref="B4:N65">
    <sortCondition ref="B4:B65"/>
    <sortCondition ref="C4:C65"/>
  </sortState>
  <mergeCells count="8">
    <mergeCell ref="A36:M36"/>
    <mergeCell ref="A37:M37"/>
    <mergeCell ref="A38:M38"/>
    <mergeCell ref="A1:G1"/>
    <mergeCell ref="A2:G2"/>
    <mergeCell ref="H1:M1"/>
    <mergeCell ref="H2:M2"/>
    <mergeCell ref="A34:K34"/>
  </mergeCells>
  <pageMargins left="0.23622047244094491" right="0.11811023622047245" top="0.39370078740157483" bottom="0.62992125984251968" header="0.23622047244094491" footer="0.31496062992125984"/>
  <pageSetup paperSize="9" scale="83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25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2024-12-12T10:21:51Z</cp:lastPrinted>
  <dcterms:created xsi:type="dcterms:W3CDTF">2022-12-05T07:14:18Z</dcterms:created>
  <dcterms:modified xsi:type="dcterms:W3CDTF">2025-02-12T06:14:01Z</dcterms:modified>
</cp:coreProperties>
</file>