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Invoice!$A$3:$P$38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6" i="1" l="1"/>
  <c r="K34" i="1"/>
  <c r="J34" i="1"/>
  <c r="H34" i="1"/>
  <c r="K33" i="1"/>
  <c r="J33" i="1"/>
  <c r="H33" i="1"/>
  <c r="I33" i="1" s="1"/>
  <c r="K32" i="1"/>
  <c r="J32" i="1"/>
  <c r="H32" i="1"/>
  <c r="K31" i="1"/>
  <c r="J31" i="1"/>
  <c r="H31" i="1"/>
  <c r="K30" i="1"/>
  <c r="J30" i="1"/>
  <c r="H30" i="1"/>
  <c r="K29" i="1"/>
  <c r="J29" i="1"/>
  <c r="H29" i="1"/>
  <c r="I29" i="1" s="1"/>
  <c r="K28" i="1"/>
  <c r="J28" i="1"/>
  <c r="H28" i="1"/>
  <c r="K27" i="1"/>
  <c r="J27" i="1"/>
  <c r="H27" i="1"/>
  <c r="I27" i="1" s="1"/>
  <c r="K26" i="1"/>
  <c r="J26" i="1"/>
  <c r="H26" i="1"/>
  <c r="K25" i="1"/>
  <c r="J25" i="1"/>
  <c r="H25" i="1"/>
  <c r="K24" i="1"/>
  <c r="J24" i="1"/>
  <c r="H24" i="1"/>
  <c r="K23" i="1"/>
  <c r="J23" i="1"/>
  <c r="H23" i="1"/>
  <c r="I23" i="1" s="1"/>
  <c r="K22" i="1"/>
  <c r="J22" i="1"/>
  <c r="H22" i="1"/>
  <c r="I22" i="1" s="1"/>
  <c r="K21" i="1"/>
  <c r="J21" i="1"/>
  <c r="H21" i="1"/>
  <c r="K20" i="1"/>
  <c r="J20" i="1"/>
  <c r="H20" i="1"/>
  <c r="I20" i="1" s="1"/>
  <c r="K19" i="1"/>
  <c r="J19" i="1"/>
  <c r="H19" i="1"/>
  <c r="K18" i="1"/>
  <c r="J18" i="1"/>
  <c r="H18" i="1"/>
  <c r="I18" i="1" s="1"/>
  <c r="K17" i="1"/>
  <c r="J17" i="1"/>
  <c r="H17" i="1"/>
  <c r="K16" i="1"/>
  <c r="J16" i="1"/>
  <c r="H16" i="1"/>
  <c r="I16" i="1" s="1"/>
  <c r="K15" i="1"/>
  <c r="J15" i="1"/>
  <c r="H15" i="1"/>
  <c r="I15" i="1" s="1"/>
  <c r="K14" i="1"/>
  <c r="J14" i="1"/>
  <c r="H14" i="1"/>
  <c r="K13" i="1"/>
  <c r="J13" i="1"/>
  <c r="H13" i="1"/>
  <c r="I13" i="1" s="1"/>
  <c r="K12" i="1"/>
  <c r="J12" i="1"/>
  <c r="H12" i="1"/>
  <c r="K11" i="1"/>
  <c r="J11" i="1"/>
  <c r="H11" i="1"/>
  <c r="I11" i="1" s="1"/>
  <c r="K10" i="1"/>
  <c r="J10" i="1"/>
  <c r="H10" i="1"/>
  <c r="K9" i="1"/>
  <c r="J9" i="1"/>
  <c r="H9" i="1"/>
  <c r="I9" i="1" s="1"/>
  <c r="K8" i="1"/>
  <c r="J8" i="1"/>
  <c r="H8" i="1"/>
  <c r="I8" i="1" s="1"/>
  <c r="K7" i="1"/>
  <c r="J7" i="1"/>
  <c r="H7" i="1"/>
  <c r="I7" i="1" s="1"/>
  <c r="K6" i="1"/>
  <c r="J6" i="1"/>
  <c r="H6" i="1"/>
  <c r="K5" i="1"/>
  <c r="J5" i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K4" i="1"/>
  <c r="J4" i="1"/>
  <c r="H4" i="1"/>
  <c r="M5" i="1" l="1"/>
  <c r="M7" i="1"/>
  <c r="M8" i="1"/>
  <c r="M9" i="1"/>
  <c r="M11" i="1"/>
  <c r="M13" i="1"/>
  <c r="M15" i="1"/>
  <c r="M16" i="1"/>
  <c r="M18" i="1"/>
  <c r="M20" i="1"/>
  <c r="M22" i="1"/>
  <c r="M23" i="1"/>
  <c r="M27" i="1"/>
  <c r="M29" i="1"/>
  <c r="M33" i="1"/>
  <c r="I4" i="1"/>
  <c r="M4" i="1" s="1"/>
  <c r="I6" i="1"/>
  <c r="M6" i="1" s="1"/>
  <c r="I10" i="1"/>
  <c r="M10" i="1" s="1"/>
  <c r="I12" i="1"/>
  <c r="M12" i="1" s="1"/>
  <c r="I14" i="1"/>
  <c r="M14" i="1" s="1"/>
  <c r="I17" i="1"/>
  <c r="M17" i="1" s="1"/>
  <c r="I19" i="1"/>
  <c r="M19" i="1" s="1"/>
  <c r="I21" i="1"/>
  <c r="M21" i="1" s="1"/>
  <c r="I24" i="1"/>
  <c r="M24" i="1" s="1"/>
  <c r="I25" i="1"/>
  <c r="M25" i="1" s="1"/>
  <c r="I26" i="1"/>
  <c r="M26" i="1" s="1"/>
  <c r="I28" i="1"/>
  <c r="M28" i="1" s="1"/>
  <c r="I30" i="1"/>
  <c r="M30" i="1" s="1"/>
  <c r="I31" i="1"/>
  <c r="M31" i="1" s="1"/>
  <c r="I32" i="1"/>
  <c r="M32" i="1" s="1"/>
  <c r="I34" i="1"/>
  <c r="M34" i="1" s="1"/>
  <c r="M35" i="1" l="1"/>
</calcChain>
</file>

<file path=xl/sharedStrings.xml><?xml version="1.0" encoding="utf-8"?>
<sst xmlns="http://schemas.openxmlformats.org/spreadsheetml/2006/main" count="194" uniqueCount="118">
  <si>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</si>
  <si>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</si>
  <si>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</si>
  <si>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</si>
  <si>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</si>
  <si>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</si>
  <si>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</si>
  <si>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</si>
  <si>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</si>
  <si>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</si>
  <si>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</si>
  <si>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</si>
  <si>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</si>
  <si>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</si>
  <si>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</si>
  <si>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PARTY NAME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</si>
  <si>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</si>
  <si>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</si>
  <si>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</si>
  <si>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Thanking you for your business.
PRAGATI LOGISTICS</t>
  </si>
  <si>
    <t>B N ENTERPRISERS</t>
  </si>
  <si>
    <t>INV.NO.</t>
  </si>
  <si>
    <t>12/11/2024</t>
  </si>
  <si>
    <t>1258</t>
  </si>
  <si>
    <t>SH234</t>
  </si>
  <si>
    <t>ACUTAL CASE 163 BUT PREVIOUS MONTH BILL 1 CASE ADDED SO THIS MONTH LESS 1 CASE</t>
  </si>
  <si>
    <t>KEONJHAR</t>
  </si>
  <si>
    <t>JAJPUR ROAD</t>
  </si>
  <si>
    <t>JAGATSINGHPUR</t>
  </si>
  <si>
    <t>BANKI</t>
  </si>
  <si>
    <t>NAYAGARH</t>
  </si>
  <si>
    <t>03/6/2025</t>
  </si>
  <si>
    <t>SH/42</t>
  </si>
  <si>
    <t>SH/43</t>
  </si>
  <si>
    <t>252</t>
  </si>
  <si>
    <t>RAGHUNATHPUR</t>
  </si>
  <si>
    <t>SH/44</t>
  </si>
  <si>
    <t>253</t>
  </si>
  <si>
    <t>SH/45</t>
  </si>
  <si>
    <t>254</t>
  </si>
  <si>
    <t>06/6/2025</t>
  </si>
  <si>
    <t>SH/46</t>
  </si>
  <si>
    <t>264</t>
  </si>
  <si>
    <t>JAJPUR TOWN</t>
  </si>
  <si>
    <t>SH/47</t>
  </si>
  <si>
    <t>265</t>
  </si>
  <si>
    <t>09/6/2025</t>
  </si>
  <si>
    <t>SH/48</t>
  </si>
  <si>
    <t>266</t>
  </si>
  <si>
    <t>12/6/2025</t>
  </si>
  <si>
    <t>SH/49</t>
  </si>
  <si>
    <t>281</t>
  </si>
  <si>
    <t>SH/50</t>
  </si>
  <si>
    <t>282</t>
  </si>
  <si>
    <t>13/6/2025</t>
  </si>
  <si>
    <t>SH/51</t>
  </si>
  <si>
    <t>285</t>
  </si>
  <si>
    <t>14/6/2025</t>
  </si>
  <si>
    <t>SH/52</t>
  </si>
  <si>
    <t>286</t>
  </si>
  <si>
    <t>16/6/2025</t>
  </si>
  <si>
    <t>SH/53</t>
  </si>
  <si>
    <t>287</t>
  </si>
  <si>
    <t>MANGALPUR</t>
  </si>
  <si>
    <t>17/6/2025</t>
  </si>
  <si>
    <t>SH/54</t>
  </si>
  <si>
    <t>291</t>
  </si>
  <si>
    <t>SH/55</t>
  </si>
  <si>
    <t>296</t>
  </si>
  <si>
    <t>BUGUDA</t>
  </si>
  <si>
    <t>18/6/2025</t>
  </si>
  <si>
    <t>SH/56</t>
  </si>
  <si>
    <t>299</t>
  </si>
  <si>
    <t>SH/57</t>
  </si>
  <si>
    <t>303</t>
  </si>
  <si>
    <t>19/6/2025</t>
  </si>
  <si>
    <t>SH/58</t>
  </si>
  <si>
    <t>306</t>
  </si>
  <si>
    <t>20/6/2025</t>
  </si>
  <si>
    <t>SH/59</t>
  </si>
  <si>
    <t>314</t>
  </si>
  <si>
    <t>SH/60</t>
  </si>
  <si>
    <t>319</t>
  </si>
  <si>
    <t>21/6/2025</t>
  </si>
  <si>
    <t>SH/61</t>
  </si>
  <si>
    <t>326</t>
  </si>
  <si>
    <t>SH/62</t>
  </si>
  <si>
    <t>327</t>
  </si>
  <si>
    <t>BRAMHABARADA</t>
  </si>
  <si>
    <t>23/6/2025</t>
  </si>
  <si>
    <t>SH/63</t>
  </si>
  <si>
    <t>333</t>
  </si>
  <si>
    <t>24/6/2025</t>
  </si>
  <si>
    <t>SH/64</t>
  </si>
  <si>
    <t>342</t>
  </si>
  <si>
    <t>25/6/2025</t>
  </si>
  <si>
    <t>SH/65</t>
  </si>
  <si>
    <t>351</t>
  </si>
  <si>
    <t>SH/66</t>
  </si>
  <si>
    <t>353</t>
  </si>
  <si>
    <t>26/6/2025</t>
  </si>
  <si>
    <t>SH/67</t>
  </si>
  <si>
    <t>357</t>
  </si>
  <si>
    <t>28/6/2025</t>
  </si>
  <si>
    <t>SH/68</t>
  </si>
  <si>
    <t>368</t>
  </si>
  <si>
    <t>30/6/2025</t>
  </si>
  <si>
    <t>SH/69</t>
  </si>
  <si>
    <t>372</t>
  </si>
  <si>
    <t>SH/70</t>
  </si>
  <si>
    <t>374</t>
  </si>
  <si>
    <t>SH/71</t>
  </si>
  <si>
    <t>375</t>
  </si>
  <si>
    <t>KARANJIA</t>
  </si>
  <si>
    <t>SH/72</t>
  </si>
  <si>
    <t>383</t>
  </si>
  <si>
    <t>(RUPEES FOUR LAKH FIFTY FIVE THOUSAND SIX HUNDRED SIXTY ONLY)</t>
  </si>
  <si>
    <t>MONTH : JUNE, 2025
Bill No. : 9182
Bill Date : 30/06/2025
Total Amount: 455660.00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</si>
</sst>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5" xfId="0" applyNumberFormat="1" applyBorder="1"/>
    <xf numFmtId="0" fontId="0" fillId="0" borderId="1" xfId="0" applyNumberFormat="1" applyFont="1" applyFill="1" applyBorder="1"/>
    <xf numFmtId="2" fontId="0" fillId="0" borderId="0" xfId="0" applyNumberFormat="1" applyFont="1"/>
    <xf numFmtId="0" fontId="1" fillId="0" borderId="0" xfId="0" applyNumberFormat="1" applyFont="1"/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7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19" xfId="0" applyNumberFormat="1" applyFont="1" applyBorder="1" applyAlignment="1">
      <alignment horizontal="left"/>
    </xf>
    <xf numFmtId="2" fontId="0" fillId="0" borderId="19" xfId="0" applyNumberFormat="1" applyFont="1" applyBorder="1"/>
    <xf numFmtId="2" fontId="0" fillId="0" borderId="20" xfId="0" applyNumberFormat="1" applyFont="1" applyBorder="1"/>
    <xf numFmtId="2" fontId="0" fillId="0" borderId="0" xfId="0" applyNumberFormat="1" applyFont="1" applyAlignment="1">
      <alignment wrapText="1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1085850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476625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  <row r="80">
          <cell r="C80" t="str">
            <v>BUGUDA</v>
          </cell>
          <cell r="D80">
            <v>67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abSelected="1" workbookViewId="0">
      <selection activeCell="R3" sqref="R3:R4"/>
    </sheetView>
  </sheetViews>
  <sheetFormatPr defaultColWidth="10.140625" defaultRowHeight="15"/>
  <cols>
    <col min="1" max="1" width="4" style="1" bestFit="1" customWidth="1"/>
    <col min="2" max="2" width="9.7109375" style="1" bestFit="1" customWidth="1"/>
    <col min="3" max="3" width="6.85546875" style="1" bestFit="1" customWidth="1"/>
    <col min="4" max="4" width="8.7109375" style="1" customWidth="1"/>
    <col min="5" max="5" width="6.5703125" style="1" customWidth="1"/>
    <col min="6" max="6" width="17.85546875" style="1" bestFit="1" customWidth="1"/>
    <col min="7" max="7" width="6.5703125" style="1" customWidth="1"/>
    <col min="8" max="8" width="7.5703125" style="1" customWidth="1"/>
    <col min="9" max="9" width="8.5703125" style="1" customWidth="1"/>
    <col min="10" max="10" width="8.42578125" style="1" customWidth="1"/>
    <col min="11" max="11" width="8.5703125" style="1" customWidth="1"/>
    <col min="12" max="12" width="7.5703125" style="1" customWidth="1"/>
    <col min="13" max="13" width="9.85546875" style="1" customWidth="1"/>
    <col min="14" max="14" width="10.140625" style="1"/>
    <col min="15" max="15" width="15.28515625" style="1" bestFit="1" customWidth="1"/>
    <col min="16" max="16" width="10.5703125" style="1" customWidth="1"/>
    <col min="17" max="16384" width="10.140625" style="1"/>
  </cols>
  <sheetData>
    <row r="1" spans="1:16" ht="80.25" customHeight="1" thickBot="1">
      <c r="A1" s="28"/>
      <c r="B1" s="29"/>
      <c r="C1" s="29"/>
      <c r="D1" s="29"/>
      <c r="E1" s="29"/>
      <c r="F1" s="29"/>
      <c r="G1" s="24" t="s">
        <v>0</v>
      </c>
      <c r="H1" s="24"/>
      <c r="I1" s="24"/>
      <c r="J1" s="24"/>
      <c r="K1" s="24"/>
      <c r="L1" s="24"/>
      <c r="M1" s="25"/>
    </row>
    <row r="2" spans="1:16" ht="81" customHeight="1" thickBot="1">
      <c r="A2" s="30" t="s">
        <v>17</v>
      </c>
      <c r="B2" s="31"/>
      <c r="C2" s="31"/>
      <c r="D2" s="31"/>
      <c r="E2" s="31"/>
      <c r="F2" s="31"/>
      <c r="G2" s="26" t="s">
        <v>117</v>
      </c>
      <c r="H2" s="26"/>
      <c r="I2" s="26"/>
      <c r="J2" s="26"/>
      <c r="K2" s="26"/>
      <c r="L2" s="26"/>
      <c r="M2" s="27"/>
      <c r="P2" s="38"/>
    </row>
    <row r="3" spans="1:16" s="13" customFormat="1" ht="15" customHeight="1" thickBot="1">
      <c r="A3" s="8" t="s">
        <v>14</v>
      </c>
      <c r="B3" s="9" t="s">
        <v>1</v>
      </c>
      <c r="C3" s="9" t="s">
        <v>5</v>
      </c>
      <c r="D3" s="9" t="s">
        <v>21</v>
      </c>
      <c r="E3" s="9" t="s">
        <v>6</v>
      </c>
      <c r="F3" s="9" t="s">
        <v>7</v>
      </c>
      <c r="G3" s="9" t="s">
        <v>2</v>
      </c>
      <c r="H3" s="10" t="s">
        <v>3</v>
      </c>
      <c r="I3" s="10" t="s">
        <v>8</v>
      </c>
      <c r="J3" s="10" t="s">
        <v>9</v>
      </c>
      <c r="K3" s="10" t="s">
        <v>16</v>
      </c>
      <c r="L3" s="10" t="s">
        <v>10</v>
      </c>
      <c r="M3" s="11" t="s">
        <v>11</v>
      </c>
    </row>
    <row r="4" spans="1:16" s="13" customFormat="1" ht="15" customHeight="1">
      <c r="A4" s="33">
        <v>1</v>
      </c>
      <c r="B4" s="34" t="s">
        <v>31</v>
      </c>
      <c r="C4" s="34" t="s">
        <v>32</v>
      </c>
      <c r="D4" s="35">
        <v>251</v>
      </c>
      <c r="E4" s="34" t="s">
        <v>12</v>
      </c>
      <c r="F4" s="34" t="s">
        <v>13</v>
      </c>
      <c r="G4" s="34">
        <v>383</v>
      </c>
      <c r="H4" s="36">
        <f>VLOOKUP(F4,'[1]SHALIMAR CHEMICALS'!$C$4:$D$96,2,FALSE)</f>
        <v>46</v>
      </c>
      <c r="I4" s="36">
        <f t="shared" ref="I4" si="0">G4*H4*20%</f>
        <v>3523.6000000000004</v>
      </c>
      <c r="J4" s="36">
        <f t="shared" ref="J4" si="1">G4*2</f>
        <v>766</v>
      </c>
      <c r="K4" s="36">
        <f t="shared" ref="K4" si="2">G4*6</f>
        <v>2298</v>
      </c>
      <c r="L4" s="36">
        <v>20</v>
      </c>
      <c r="M4" s="37">
        <f t="shared" ref="M4" si="3">G4*H4+I4+J4++K4+L4</f>
        <v>24225.599999999999</v>
      </c>
    </row>
    <row r="5" spans="1:16" s="13" customFormat="1" ht="15" customHeight="1">
      <c r="A5" s="6">
        <f>A4+1</f>
        <v>2</v>
      </c>
      <c r="B5" s="2" t="s">
        <v>31</v>
      </c>
      <c r="C5" s="2" t="s">
        <v>33</v>
      </c>
      <c r="D5" s="2" t="s">
        <v>34</v>
      </c>
      <c r="E5" s="2" t="s">
        <v>12</v>
      </c>
      <c r="F5" s="2" t="s">
        <v>35</v>
      </c>
      <c r="G5" s="2">
        <v>99</v>
      </c>
      <c r="H5" s="3">
        <f>VLOOKUP(F5,'[1]SHALIMAR CHEMICALS'!$C$4:$D$96,2,FALSE)</f>
        <v>40</v>
      </c>
      <c r="I5" s="3">
        <f>G5*H5*20%</f>
        <v>792</v>
      </c>
      <c r="J5" s="3">
        <f>G5*2</f>
        <v>198</v>
      </c>
      <c r="K5" s="3">
        <f>G5*6</f>
        <v>594</v>
      </c>
      <c r="L5" s="3">
        <v>20</v>
      </c>
      <c r="M5" s="7">
        <f>G5*H5+I5+J5++K5+L5</f>
        <v>5564</v>
      </c>
    </row>
    <row r="6" spans="1:16" s="13" customFormat="1" ht="15" customHeight="1">
      <c r="A6" s="6">
        <f t="shared" ref="A6:A34" si="4">A5+1</f>
        <v>3</v>
      </c>
      <c r="B6" s="2" t="s">
        <v>31</v>
      </c>
      <c r="C6" s="2" t="s">
        <v>36</v>
      </c>
      <c r="D6" s="2" t="s">
        <v>37</v>
      </c>
      <c r="E6" s="2" t="s">
        <v>12</v>
      </c>
      <c r="F6" s="2" t="s">
        <v>26</v>
      </c>
      <c r="G6" s="2">
        <v>190</v>
      </c>
      <c r="H6" s="3">
        <f>VLOOKUP(F6,'[1]SHALIMAR CHEMICALS'!$C$4:$D$96,2,FALSE)</f>
        <v>47.15</v>
      </c>
      <c r="I6" s="3">
        <f t="shared" ref="I6:I34" si="5">G6*H6*20%</f>
        <v>1791.7</v>
      </c>
      <c r="J6" s="3">
        <f t="shared" ref="J6:J34" si="6">G6*2</f>
        <v>380</v>
      </c>
      <c r="K6" s="3">
        <f t="shared" ref="K6:K34" si="7">G6*6</f>
        <v>1140</v>
      </c>
      <c r="L6" s="3">
        <v>20</v>
      </c>
      <c r="M6" s="7">
        <f t="shared" ref="M6:M34" si="8">G6*H6+I6+J6++K6+L6</f>
        <v>12290.2</v>
      </c>
    </row>
    <row r="7" spans="1:16" s="13" customFormat="1" ht="15" customHeight="1">
      <c r="A7" s="6">
        <f t="shared" si="4"/>
        <v>4</v>
      </c>
      <c r="B7" s="2" t="s">
        <v>31</v>
      </c>
      <c r="C7" s="2" t="s">
        <v>38</v>
      </c>
      <c r="D7" s="2" t="s">
        <v>39</v>
      </c>
      <c r="E7" s="2" t="s">
        <v>12</v>
      </c>
      <c r="F7" s="2" t="s">
        <v>27</v>
      </c>
      <c r="G7" s="2">
        <v>92</v>
      </c>
      <c r="H7" s="3">
        <f>VLOOKUP(F7,'[1]SHALIMAR CHEMICALS'!$C$4:$D$96,2,FALSE)</f>
        <v>40.25</v>
      </c>
      <c r="I7" s="3">
        <f t="shared" si="5"/>
        <v>740.6</v>
      </c>
      <c r="J7" s="3">
        <f t="shared" si="6"/>
        <v>184</v>
      </c>
      <c r="K7" s="3">
        <f t="shared" si="7"/>
        <v>552</v>
      </c>
      <c r="L7" s="3">
        <v>20</v>
      </c>
      <c r="M7" s="7">
        <f t="shared" si="8"/>
        <v>5199.6000000000004</v>
      </c>
    </row>
    <row r="8" spans="1:16" s="13" customFormat="1" ht="15" customHeight="1">
      <c r="A8" s="6">
        <f t="shared" si="4"/>
        <v>5</v>
      </c>
      <c r="B8" s="2" t="s">
        <v>40</v>
      </c>
      <c r="C8" s="2" t="s">
        <v>41</v>
      </c>
      <c r="D8" s="2" t="s">
        <v>42</v>
      </c>
      <c r="E8" s="2" t="s">
        <v>12</v>
      </c>
      <c r="F8" s="2" t="s">
        <v>43</v>
      </c>
      <c r="G8" s="2">
        <v>110</v>
      </c>
      <c r="H8" s="3">
        <f>VLOOKUP(F8,'[1]SHALIMAR CHEMICALS'!$C$4:$D$96,2,FALSE)</f>
        <v>40.25</v>
      </c>
      <c r="I8" s="3">
        <f t="shared" si="5"/>
        <v>885.5</v>
      </c>
      <c r="J8" s="3">
        <f t="shared" si="6"/>
        <v>220</v>
      </c>
      <c r="K8" s="3">
        <f t="shared" si="7"/>
        <v>660</v>
      </c>
      <c r="L8" s="3">
        <v>20</v>
      </c>
      <c r="M8" s="7">
        <f t="shared" si="8"/>
        <v>6213</v>
      </c>
    </row>
    <row r="9" spans="1:16" s="13" customFormat="1" ht="15" customHeight="1">
      <c r="A9" s="6">
        <f t="shared" si="4"/>
        <v>6</v>
      </c>
      <c r="B9" s="2" t="s">
        <v>40</v>
      </c>
      <c r="C9" s="2" t="s">
        <v>44</v>
      </c>
      <c r="D9" s="2" t="s">
        <v>45</v>
      </c>
      <c r="E9" s="2" t="s">
        <v>12</v>
      </c>
      <c r="F9" s="2" t="s">
        <v>30</v>
      </c>
      <c r="G9" s="2">
        <v>130</v>
      </c>
      <c r="H9" s="3">
        <f>VLOOKUP(F9,'[1]SHALIMAR CHEMICALS'!$C$4:$D$96,2,FALSE)</f>
        <v>47.15</v>
      </c>
      <c r="I9" s="3">
        <f t="shared" si="5"/>
        <v>1225.9000000000001</v>
      </c>
      <c r="J9" s="3">
        <f t="shared" si="6"/>
        <v>260</v>
      </c>
      <c r="K9" s="3">
        <f t="shared" si="7"/>
        <v>780</v>
      </c>
      <c r="L9" s="3">
        <v>20</v>
      </c>
      <c r="M9" s="7">
        <f t="shared" si="8"/>
        <v>8415.4</v>
      </c>
    </row>
    <row r="10" spans="1:16" s="13" customFormat="1" ht="15" customHeight="1">
      <c r="A10" s="6">
        <f t="shared" si="4"/>
        <v>7</v>
      </c>
      <c r="B10" s="2" t="s">
        <v>46</v>
      </c>
      <c r="C10" s="2" t="s">
        <v>47</v>
      </c>
      <c r="D10" s="2" t="s">
        <v>48</v>
      </c>
      <c r="E10" s="2" t="s">
        <v>12</v>
      </c>
      <c r="F10" s="2" t="s">
        <v>13</v>
      </c>
      <c r="G10" s="2">
        <v>303</v>
      </c>
      <c r="H10" s="3">
        <f>VLOOKUP(F10,'[1]SHALIMAR CHEMICALS'!$C$4:$D$96,2,FALSE)</f>
        <v>46</v>
      </c>
      <c r="I10" s="3">
        <f t="shared" si="5"/>
        <v>2787.6000000000004</v>
      </c>
      <c r="J10" s="3">
        <f t="shared" si="6"/>
        <v>606</v>
      </c>
      <c r="K10" s="3">
        <f t="shared" si="7"/>
        <v>1818</v>
      </c>
      <c r="L10" s="3">
        <v>20</v>
      </c>
      <c r="M10" s="7">
        <f t="shared" si="8"/>
        <v>19169.599999999999</v>
      </c>
    </row>
    <row r="11" spans="1:16" s="13" customFormat="1" ht="15" customHeight="1">
      <c r="A11" s="6">
        <f t="shared" si="4"/>
        <v>8</v>
      </c>
      <c r="B11" s="2" t="s">
        <v>49</v>
      </c>
      <c r="C11" s="2" t="s">
        <v>50</v>
      </c>
      <c r="D11" s="2" t="s">
        <v>51</v>
      </c>
      <c r="E11" s="2" t="s">
        <v>12</v>
      </c>
      <c r="F11" s="2" t="s">
        <v>28</v>
      </c>
      <c r="G11" s="2">
        <v>477</v>
      </c>
      <c r="H11" s="3">
        <f>VLOOKUP(F11,'[1]SHALIMAR CHEMICALS'!$C$4:$D$96,2,FALSE)</f>
        <v>40.25</v>
      </c>
      <c r="I11" s="3">
        <f t="shared" si="5"/>
        <v>3839.8500000000004</v>
      </c>
      <c r="J11" s="3">
        <f t="shared" si="6"/>
        <v>954</v>
      </c>
      <c r="K11" s="3">
        <f t="shared" si="7"/>
        <v>2862</v>
      </c>
      <c r="L11" s="3">
        <v>20</v>
      </c>
      <c r="M11" s="7">
        <f t="shared" si="8"/>
        <v>26875.1</v>
      </c>
    </row>
    <row r="12" spans="1:16" s="13" customFormat="1" ht="15" customHeight="1">
      <c r="A12" s="6">
        <f t="shared" si="4"/>
        <v>9</v>
      </c>
      <c r="B12" s="2" t="s">
        <v>49</v>
      </c>
      <c r="C12" s="2" t="s">
        <v>52</v>
      </c>
      <c r="D12" s="2" t="s">
        <v>53</v>
      </c>
      <c r="E12" s="2" t="s">
        <v>12</v>
      </c>
      <c r="F12" s="2" t="s">
        <v>27</v>
      </c>
      <c r="G12" s="2">
        <v>120</v>
      </c>
      <c r="H12" s="3">
        <f>VLOOKUP(F12,'[1]SHALIMAR CHEMICALS'!$C$4:$D$96,2,FALSE)</f>
        <v>40.25</v>
      </c>
      <c r="I12" s="3">
        <f t="shared" si="5"/>
        <v>966</v>
      </c>
      <c r="J12" s="3">
        <f t="shared" si="6"/>
        <v>240</v>
      </c>
      <c r="K12" s="3">
        <f t="shared" si="7"/>
        <v>720</v>
      </c>
      <c r="L12" s="3">
        <v>20</v>
      </c>
      <c r="M12" s="7">
        <f t="shared" si="8"/>
        <v>6776</v>
      </c>
    </row>
    <row r="13" spans="1:16" s="13" customFormat="1" ht="15" customHeight="1">
      <c r="A13" s="6">
        <f t="shared" si="4"/>
        <v>10</v>
      </c>
      <c r="B13" s="2" t="s">
        <v>54</v>
      </c>
      <c r="C13" s="2" t="s">
        <v>55</v>
      </c>
      <c r="D13" s="2" t="s">
        <v>56</v>
      </c>
      <c r="E13" s="2" t="s">
        <v>12</v>
      </c>
      <c r="F13" s="2" t="s">
        <v>30</v>
      </c>
      <c r="G13" s="2">
        <v>177</v>
      </c>
      <c r="H13" s="3">
        <f>VLOOKUP(F13,'[1]SHALIMAR CHEMICALS'!$C$4:$D$96,2,FALSE)</f>
        <v>47.15</v>
      </c>
      <c r="I13" s="3">
        <f t="shared" si="5"/>
        <v>1669.11</v>
      </c>
      <c r="J13" s="3">
        <f t="shared" si="6"/>
        <v>354</v>
      </c>
      <c r="K13" s="3">
        <f t="shared" si="7"/>
        <v>1062</v>
      </c>
      <c r="L13" s="3">
        <v>20</v>
      </c>
      <c r="M13" s="7">
        <f t="shared" si="8"/>
        <v>11450.66</v>
      </c>
    </row>
    <row r="14" spans="1:16" s="13" customFormat="1" ht="15" customHeight="1">
      <c r="A14" s="6">
        <f t="shared" si="4"/>
        <v>11</v>
      </c>
      <c r="B14" s="2" t="s">
        <v>57</v>
      </c>
      <c r="C14" s="2" t="s">
        <v>58</v>
      </c>
      <c r="D14" s="2" t="s">
        <v>59</v>
      </c>
      <c r="E14" s="2" t="s">
        <v>12</v>
      </c>
      <c r="F14" s="2" t="s">
        <v>43</v>
      </c>
      <c r="G14" s="2">
        <v>80</v>
      </c>
      <c r="H14" s="3">
        <f>VLOOKUP(F14,'[1]SHALIMAR CHEMICALS'!$C$4:$D$96,2,FALSE)</f>
        <v>40.25</v>
      </c>
      <c r="I14" s="3">
        <f t="shared" si="5"/>
        <v>644</v>
      </c>
      <c r="J14" s="3">
        <f t="shared" si="6"/>
        <v>160</v>
      </c>
      <c r="K14" s="3">
        <f t="shared" si="7"/>
        <v>480</v>
      </c>
      <c r="L14" s="3">
        <v>20</v>
      </c>
      <c r="M14" s="7">
        <f t="shared" si="8"/>
        <v>4524</v>
      </c>
    </row>
    <row r="15" spans="1:16" s="13" customFormat="1" ht="15" customHeight="1">
      <c r="A15" s="6">
        <f t="shared" si="4"/>
        <v>12</v>
      </c>
      <c r="B15" s="2" t="s">
        <v>60</v>
      </c>
      <c r="C15" s="2" t="s">
        <v>61</v>
      </c>
      <c r="D15" s="2" t="s">
        <v>62</v>
      </c>
      <c r="E15" s="2" t="s">
        <v>12</v>
      </c>
      <c r="F15" s="2" t="s">
        <v>63</v>
      </c>
      <c r="G15" s="2">
        <v>80</v>
      </c>
      <c r="H15" s="3">
        <f>VLOOKUP(F15,'[1]SHALIMAR CHEMICALS'!$C$4:$D$96,2,FALSE)</f>
        <v>45</v>
      </c>
      <c r="I15" s="3">
        <f t="shared" si="5"/>
        <v>720</v>
      </c>
      <c r="J15" s="3">
        <f t="shared" si="6"/>
        <v>160</v>
      </c>
      <c r="K15" s="3">
        <f t="shared" si="7"/>
        <v>480</v>
      </c>
      <c r="L15" s="3">
        <v>20</v>
      </c>
      <c r="M15" s="7">
        <f t="shared" si="8"/>
        <v>4980</v>
      </c>
    </row>
    <row r="16" spans="1:16" s="13" customFormat="1" ht="15" customHeight="1">
      <c r="A16" s="6">
        <f t="shared" si="4"/>
        <v>13</v>
      </c>
      <c r="B16" s="2" t="s">
        <v>64</v>
      </c>
      <c r="C16" s="2" t="s">
        <v>65</v>
      </c>
      <c r="D16" s="2" t="s">
        <v>66</v>
      </c>
      <c r="E16" s="2" t="s">
        <v>12</v>
      </c>
      <c r="F16" s="2" t="s">
        <v>29</v>
      </c>
      <c r="G16" s="2">
        <v>64</v>
      </c>
      <c r="H16" s="3">
        <f>VLOOKUP(F16,'[1]SHALIMAR CHEMICALS'!$C$4:$D$96,2,FALSE)</f>
        <v>47.15</v>
      </c>
      <c r="I16" s="3">
        <f t="shared" si="5"/>
        <v>603.52</v>
      </c>
      <c r="J16" s="3">
        <f t="shared" si="6"/>
        <v>128</v>
      </c>
      <c r="K16" s="3">
        <f t="shared" si="7"/>
        <v>384</v>
      </c>
      <c r="L16" s="3">
        <v>20</v>
      </c>
      <c r="M16" s="7">
        <f t="shared" si="8"/>
        <v>4153.12</v>
      </c>
    </row>
    <row r="17" spans="1:13" s="13" customFormat="1" ht="15" customHeight="1">
      <c r="A17" s="6">
        <f t="shared" si="4"/>
        <v>14</v>
      </c>
      <c r="B17" s="2" t="s">
        <v>64</v>
      </c>
      <c r="C17" s="2" t="s">
        <v>67</v>
      </c>
      <c r="D17" s="2" t="s">
        <v>68</v>
      </c>
      <c r="E17" s="2" t="s">
        <v>12</v>
      </c>
      <c r="F17" s="2" t="s">
        <v>69</v>
      </c>
      <c r="G17" s="2">
        <v>235</v>
      </c>
      <c r="H17" s="3">
        <f>VLOOKUP(F17,'[1]SHALIMAR CHEMICALS'!$C$4:$D$96,2,FALSE)</f>
        <v>67</v>
      </c>
      <c r="I17" s="3">
        <f t="shared" si="5"/>
        <v>3149</v>
      </c>
      <c r="J17" s="3">
        <f t="shared" si="6"/>
        <v>470</v>
      </c>
      <c r="K17" s="3">
        <f t="shared" si="7"/>
        <v>1410</v>
      </c>
      <c r="L17" s="3">
        <v>20</v>
      </c>
      <c r="M17" s="7">
        <f t="shared" si="8"/>
        <v>20794</v>
      </c>
    </row>
    <row r="18" spans="1:13" s="13" customFormat="1" ht="15" customHeight="1">
      <c r="A18" s="6">
        <f t="shared" si="4"/>
        <v>15</v>
      </c>
      <c r="B18" s="2" t="s">
        <v>70</v>
      </c>
      <c r="C18" s="2" t="s">
        <v>71</v>
      </c>
      <c r="D18" s="2" t="s">
        <v>72</v>
      </c>
      <c r="E18" s="2" t="s">
        <v>12</v>
      </c>
      <c r="F18" s="2" t="s">
        <v>27</v>
      </c>
      <c r="G18" s="2">
        <v>230</v>
      </c>
      <c r="H18" s="3">
        <f>VLOOKUP(F18,'[1]SHALIMAR CHEMICALS'!$C$4:$D$96,2,FALSE)</f>
        <v>40.25</v>
      </c>
      <c r="I18" s="3">
        <f t="shared" si="5"/>
        <v>1851.5</v>
      </c>
      <c r="J18" s="3">
        <f t="shared" si="6"/>
        <v>460</v>
      </c>
      <c r="K18" s="3">
        <f t="shared" si="7"/>
        <v>1380</v>
      </c>
      <c r="L18" s="3">
        <v>20</v>
      </c>
      <c r="M18" s="7">
        <f t="shared" si="8"/>
        <v>12969</v>
      </c>
    </row>
    <row r="19" spans="1:13" s="13" customFormat="1" ht="15" customHeight="1">
      <c r="A19" s="6">
        <f t="shared" si="4"/>
        <v>16</v>
      </c>
      <c r="B19" s="2" t="s">
        <v>70</v>
      </c>
      <c r="C19" s="2" t="s">
        <v>73</v>
      </c>
      <c r="D19" s="2" t="s">
        <v>74</v>
      </c>
      <c r="E19" s="2" t="s">
        <v>12</v>
      </c>
      <c r="F19" s="2" t="s">
        <v>26</v>
      </c>
      <c r="G19" s="2">
        <v>438</v>
      </c>
      <c r="H19" s="3">
        <f>VLOOKUP(F19,'[1]SHALIMAR CHEMICALS'!$C$4:$D$96,2,FALSE)</f>
        <v>47.15</v>
      </c>
      <c r="I19" s="3">
        <f t="shared" si="5"/>
        <v>4130.34</v>
      </c>
      <c r="J19" s="3">
        <f t="shared" si="6"/>
        <v>876</v>
      </c>
      <c r="K19" s="3">
        <f t="shared" si="7"/>
        <v>2628</v>
      </c>
      <c r="L19" s="3">
        <v>20</v>
      </c>
      <c r="M19" s="7">
        <f t="shared" si="8"/>
        <v>28306.04</v>
      </c>
    </row>
    <row r="20" spans="1:13" s="13" customFormat="1" ht="15" customHeight="1">
      <c r="A20" s="6">
        <f t="shared" si="4"/>
        <v>17</v>
      </c>
      <c r="B20" s="2" t="s">
        <v>75</v>
      </c>
      <c r="C20" s="2" t="s">
        <v>76</v>
      </c>
      <c r="D20" s="2" t="s">
        <v>77</v>
      </c>
      <c r="E20" s="2" t="s">
        <v>12</v>
      </c>
      <c r="F20" s="2" t="s">
        <v>28</v>
      </c>
      <c r="G20" s="2">
        <v>458</v>
      </c>
      <c r="H20" s="3">
        <f>VLOOKUP(F20,'[1]SHALIMAR CHEMICALS'!$C$4:$D$96,2,FALSE)</f>
        <v>40.25</v>
      </c>
      <c r="I20" s="3">
        <f t="shared" si="5"/>
        <v>3686.9</v>
      </c>
      <c r="J20" s="3">
        <f t="shared" si="6"/>
        <v>916</v>
      </c>
      <c r="K20" s="3">
        <f t="shared" si="7"/>
        <v>2748</v>
      </c>
      <c r="L20" s="3">
        <v>20</v>
      </c>
      <c r="M20" s="7">
        <f t="shared" si="8"/>
        <v>25805.4</v>
      </c>
    </row>
    <row r="21" spans="1:13" s="13" customFormat="1" ht="15" customHeight="1">
      <c r="A21" s="6">
        <f t="shared" si="4"/>
        <v>18</v>
      </c>
      <c r="B21" s="2" t="s">
        <v>78</v>
      </c>
      <c r="C21" s="2" t="s">
        <v>79</v>
      </c>
      <c r="D21" s="2" t="s">
        <v>80</v>
      </c>
      <c r="E21" s="2" t="s">
        <v>12</v>
      </c>
      <c r="F21" s="2" t="s">
        <v>18</v>
      </c>
      <c r="G21" s="2">
        <v>117</v>
      </c>
      <c r="H21" s="3">
        <f>VLOOKUP(F21,'[1]SHALIMAR CHEMICALS'!$C$4:$D$96,2,FALSE)</f>
        <v>40.25</v>
      </c>
      <c r="I21" s="3">
        <f t="shared" si="5"/>
        <v>941.85</v>
      </c>
      <c r="J21" s="3">
        <f t="shared" si="6"/>
        <v>234</v>
      </c>
      <c r="K21" s="3">
        <f t="shared" si="7"/>
        <v>702</v>
      </c>
      <c r="L21" s="3">
        <v>20</v>
      </c>
      <c r="M21" s="7">
        <f t="shared" si="8"/>
        <v>6607.1</v>
      </c>
    </row>
    <row r="22" spans="1:13" s="13" customFormat="1" ht="15" customHeight="1">
      <c r="A22" s="6">
        <f t="shared" si="4"/>
        <v>19</v>
      </c>
      <c r="B22" s="2" t="s">
        <v>78</v>
      </c>
      <c r="C22" s="2" t="s">
        <v>81</v>
      </c>
      <c r="D22" s="2" t="s">
        <v>82</v>
      </c>
      <c r="E22" s="2" t="s">
        <v>12</v>
      </c>
      <c r="F22" s="2" t="s">
        <v>43</v>
      </c>
      <c r="G22" s="2">
        <v>200</v>
      </c>
      <c r="H22" s="3">
        <f>VLOOKUP(F22,'[1]SHALIMAR CHEMICALS'!$C$4:$D$96,2,FALSE)</f>
        <v>40.25</v>
      </c>
      <c r="I22" s="3">
        <f t="shared" si="5"/>
        <v>1610</v>
      </c>
      <c r="J22" s="3">
        <f t="shared" si="6"/>
        <v>400</v>
      </c>
      <c r="K22" s="3">
        <f t="shared" si="7"/>
        <v>1200</v>
      </c>
      <c r="L22" s="3">
        <v>20</v>
      </c>
      <c r="M22" s="7">
        <f t="shared" si="8"/>
        <v>11280</v>
      </c>
    </row>
    <row r="23" spans="1:13" s="13" customFormat="1" ht="15" customHeight="1">
      <c r="A23" s="6">
        <f t="shared" si="4"/>
        <v>20</v>
      </c>
      <c r="B23" s="2" t="s">
        <v>83</v>
      </c>
      <c r="C23" s="2" t="s">
        <v>84</v>
      </c>
      <c r="D23" s="2" t="s">
        <v>85</v>
      </c>
      <c r="E23" s="2" t="s">
        <v>12</v>
      </c>
      <c r="F23" s="2" t="s">
        <v>13</v>
      </c>
      <c r="G23" s="2">
        <v>447</v>
      </c>
      <c r="H23" s="3">
        <f>VLOOKUP(F23,'[1]SHALIMAR CHEMICALS'!$C$4:$D$96,2,FALSE)</f>
        <v>46</v>
      </c>
      <c r="I23" s="3">
        <f t="shared" si="5"/>
        <v>4112.4000000000005</v>
      </c>
      <c r="J23" s="3">
        <f t="shared" si="6"/>
        <v>894</v>
      </c>
      <c r="K23" s="3">
        <f t="shared" si="7"/>
        <v>2682</v>
      </c>
      <c r="L23" s="3">
        <v>20</v>
      </c>
      <c r="M23" s="7">
        <f t="shared" si="8"/>
        <v>28270.400000000001</v>
      </c>
    </row>
    <row r="24" spans="1:13" s="13" customFormat="1" ht="15" customHeight="1">
      <c r="A24" s="6">
        <f t="shared" si="4"/>
        <v>21</v>
      </c>
      <c r="B24" s="2" t="s">
        <v>83</v>
      </c>
      <c r="C24" s="2" t="s">
        <v>86</v>
      </c>
      <c r="D24" s="2" t="s">
        <v>87</v>
      </c>
      <c r="E24" s="2" t="s">
        <v>12</v>
      </c>
      <c r="F24" s="2" t="s">
        <v>88</v>
      </c>
      <c r="G24" s="2">
        <v>73</v>
      </c>
      <c r="H24" s="3">
        <f>VLOOKUP(F24,'[1]SHALIMAR CHEMICALS'!$C$4:$D$96,2,FALSE)</f>
        <v>40.25</v>
      </c>
      <c r="I24" s="3">
        <f t="shared" si="5"/>
        <v>587.65</v>
      </c>
      <c r="J24" s="3">
        <f t="shared" si="6"/>
        <v>146</v>
      </c>
      <c r="K24" s="3">
        <f t="shared" si="7"/>
        <v>438</v>
      </c>
      <c r="L24" s="3">
        <v>20</v>
      </c>
      <c r="M24" s="7">
        <f t="shared" si="8"/>
        <v>4129.8999999999996</v>
      </c>
    </row>
    <row r="25" spans="1:13" s="13" customFormat="1" ht="15" customHeight="1">
      <c r="A25" s="6">
        <f t="shared" si="4"/>
        <v>22</v>
      </c>
      <c r="B25" s="2" t="s">
        <v>89</v>
      </c>
      <c r="C25" s="2" t="s">
        <v>90</v>
      </c>
      <c r="D25" s="2" t="s">
        <v>91</v>
      </c>
      <c r="E25" s="2" t="s">
        <v>12</v>
      </c>
      <c r="F25" s="2" t="s">
        <v>30</v>
      </c>
      <c r="G25" s="2">
        <v>144</v>
      </c>
      <c r="H25" s="3">
        <f>VLOOKUP(F25,'[1]SHALIMAR CHEMICALS'!$C$4:$D$96,2,FALSE)</f>
        <v>47.15</v>
      </c>
      <c r="I25" s="3">
        <f t="shared" si="5"/>
        <v>1357.92</v>
      </c>
      <c r="J25" s="3">
        <f t="shared" si="6"/>
        <v>288</v>
      </c>
      <c r="K25" s="3">
        <f t="shared" si="7"/>
        <v>864</v>
      </c>
      <c r="L25" s="3">
        <v>20</v>
      </c>
      <c r="M25" s="7">
        <f t="shared" si="8"/>
        <v>9319.52</v>
      </c>
    </row>
    <row r="26" spans="1:13" s="13" customFormat="1" ht="15" customHeight="1">
      <c r="A26" s="6">
        <f t="shared" si="4"/>
        <v>23</v>
      </c>
      <c r="B26" s="2" t="s">
        <v>92</v>
      </c>
      <c r="C26" s="2" t="s">
        <v>93</v>
      </c>
      <c r="D26" s="2" t="s">
        <v>94</v>
      </c>
      <c r="E26" s="2" t="s">
        <v>12</v>
      </c>
      <c r="F26" s="2" t="s">
        <v>13</v>
      </c>
      <c r="G26" s="2">
        <v>646</v>
      </c>
      <c r="H26" s="3">
        <f>VLOOKUP(F26,'[1]SHALIMAR CHEMICALS'!$C$4:$D$96,2,FALSE)</f>
        <v>46</v>
      </c>
      <c r="I26" s="3">
        <f t="shared" si="5"/>
        <v>5943.2000000000007</v>
      </c>
      <c r="J26" s="3">
        <f t="shared" si="6"/>
        <v>1292</v>
      </c>
      <c r="K26" s="3">
        <f t="shared" si="7"/>
        <v>3876</v>
      </c>
      <c r="L26" s="3">
        <v>20</v>
      </c>
      <c r="M26" s="7">
        <f t="shared" si="8"/>
        <v>40847.199999999997</v>
      </c>
    </row>
    <row r="27" spans="1:13" s="13" customFormat="1" ht="15" customHeight="1">
      <c r="A27" s="6">
        <f t="shared" si="4"/>
        <v>24</v>
      </c>
      <c r="B27" s="2" t="s">
        <v>95</v>
      </c>
      <c r="C27" s="2" t="s">
        <v>96</v>
      </c>
      <c r="D27" s="2" t="s">
        <v>97</v>
      </c>
      <c r="E27" s="2" t="s">
        <v>12</v>
      </c>
      <c r="F27" s="2" t="s">
        <v>35</v>
      </c>
      <c r="G27" s="2">
        <v>100</v>
      </c>
      <c r="H27" s="3">
        <f>VLOOKUP(F27,'[1]SHALIMAR CHEMICALS'!$C$4:$D$96,2,FALSE)</f>
        <v>40</v>
      </c>
      <c r="I27" s="3">
        <f t="shared" si="5"/>
        <v>800</v>
      </c>
      <c r="J27" s="3">
        <f t="shared" si="6"/>
        <v>200</v>
      </c>
      <c r="K27" s="3">
        <f t="shared" si="7"/>
        <v>600</v>
      </c>
      <c r="L27" s="3">
        <v>20</v>
      </c>
      <c r="M27" s="7">
        <f t="shared" si="8"/>
        <v>5620</v>
      </c>
    </row>
    <row r="28" spans="1:13" s="13" customFormat="1" ht="15" customHeight="1">
      <c r="A28" s="6">
        <f t="shared" si="4"/>
        <v>25</v>
      </c>
      <c r="B28" s="2" t="s">
        <v>95</v>
      </c>
      <c r="C28" s="2" t="s">
        <v>98</v>
      </c>
      <c r="D28" s="2" t="s">
        <v>99</v>
      </c>
      <c r="E28" s="2" t="s">
        <v>12</v>
      </c>
      <c r="F28" s="2" t="s">
        <v>43</v>
      </c>
      <c r="G28" s="2">
        <v>158</v>
      </c>
      <c r="H28" s="3">
        <f>VLOOKUP(F28,'[1]SHALIMAR CHEMICALS'!$C$4:$D$96,2,FALSE)</f>
        <v>40.25</v>
      </c>
      <c r="I28" s="3">
        <f t="shared" si="5"/>
        <v>1271.9000000000001</v>
      </c>
      <c r="J28" s="3">
        <f t="shared" si="6"/>
        <v>316</v>
      </c>
      <c r="K28" s="3">
        <f t="shared" si="7"/>
        <v>948</v>
      </c>
      <c r="L28" s="3">
        <v>20</v>
      </c>
      <c r="M28" s="7">
        <f t="shared" si="8"/>
        <v>8915.4</v>
      </c>
    </row>
    <row r="29" spans="1:13" s="13" customFormat="1" ht="15" customHeight="1">
      <c r="A29" s="6">
        <f t="shared" si="4"/>
        <v>26</v>
      </c>
      <c r="B29" s="2" t="s">
        <v>100</v>
      </c>
      <c r="C29" s="2" t="s">
        <v>101</v>
      </c>
      <c r="D29" s="2" t="s">
        <v>102</v>
      </c>
      <c r="E29" s="2" t="s">
        <v>12</v>
      </c>
      <c r="F29" s="2" t="s">
        <v>13</v>
      </c>
      <c r="G29" s="2">
        <v>476</v>
      </c>
      <c r="H29" s="3">
        <f>VLOOKUP(F29,'[1]SHALIMAR CHEMICALS'!$C$4:$D$96,2,FALSE)</f>
        <v>46</v>
      </c>
      <c r="I29" s="3">
        <f t="shared" si="5"/>
        <v>4379.2</v>
      </c>
      <c r="J29" s="3">
        <f t="shared" si="6"/>
        <v>952</v>
      </c>
      <c r="K29" s="3">
        <f t="shared" si="7"/>
        <v>2856</v>
      </c>
      <c r="L29" s="3">
        <v>20</v>
      </c>
      <c r="M29" s="7">
        <f t="shared" si="8"/>
        <v>30103.200000000001</v>
      </c>
    </row>
    <row r="30" spans="1:13" s="13" customFormat="1" ht="15" customHeight="1">
      <c r="A30" s="6">
        <f t="shared" si="4"/>
        <v>27</v>
      </c>
      <c r="B30" s="2" t="s">
        <v>103</v>
      </c>
      <c r="C30" s="2" t="s">
        <v>104</v>
      </c>
      <c r="D30" s="2" t="s">
        <v>105</v>
      </c>
      <c r="E30" s="2" t="s">
        <v>12</v>
      </c>
      <c r="F30" s="2" t="s">
        <v>30</v>
      </c>
      <c r="G30" s="2">
        <v>454</v>
      </c>
      <c r="H30" s="3">
        <f>VLOOKUP(F30,'[1]SHALIMAR CHEMICALS'!$C$4:$D$96,2,FALSE)</f>
        <v>47.15</v>
      </c>
      <c r="I30" s="3">
        <f t="shared" si="5"/>
        <v>4281.22</v>
      </c>
      <c r="J30" s="3">
        <f t="shared" si="6"/>
        <v>908</v>
      </c>
      <c r="K30" s="3">
        <f t="shared" si="7"/>
        <v>2724</v>
      </c>
      <c r="L30" s="3">
        <v>20</v>
      </c>
      <c r="M30" s="7">
        <f t="shared" si="8"/>
        <v>29339.32</v>
      </c>
    </row>
    <row r="31" spans="1:13" s="13" customFormat="1" ht="15" customHeight="1">
      <c r="A31" s="6">
        <f t="shared" si="4"/>
        <v>28</v>
      </c>
      <c r="B31" s="2" t="s">
        <v>106</v>
      </c>
      <c r="C31" s="2" t="s">
        <v>107</v>
      </c>
      <c r="D31" s="2" t="s">
        <v>108</v>
      </c>
      <c r="E31" s="2" t="s">
        <v>12</v>
      </c>
      <c r="F31" s="2" t="s">
        <v>27</v>
      </c>
      <c r="G31" s="2">
        <v>75</v>
      </c>
      <c r="H31" s="3">
        <f>VLOOKUP(F31,'[1]SHALIMAR CHEMICALS'!$C$4:$D$96,2,FALSE)</f>
        <v>40.25</v>
      </c>
      <c r="I31" s="3">
        <f t="shared" si="5"/>
        <v>603.75</v>
      </c>
      <c r="J31" s="3">
        <f t="shared" si="6"/>
        <v>150</v>
      </c>
      <c r="K31" s="3">
        <f t="shared" si="7"/>
        <v>450</v>
      </c>
      <c r="L31" s="3">
        <v>20</v>
      </c>
      <c r="M31" s="7">
        <f t="shared" si="8"/>
        <v>4242.5</v>
      </c>
    </row>
    <row r="32" spans="1:13" s="13" customFormat="1" ht="15" customHeight="1">
      <c r="A32" s="6">
        <f t="shared" si="4"/>
        <v>29</v>
      </c>
      <c r="B32" s="2" t="s">
        <v>106</v>
      </c>
      <c r="C32" s="2" t="s">
        <v>109</v>
      </c>
      <c r="D32" s="2" t="s">
        <v>110</v>
      </c>
      <c r="E32" s="2" t="s">
        <v>12</v>
      </c>
      <c r="F32" s="2" t="s">
        <v>28</v>
      </c>
      <c r="G32" s="2">
        <v>460</v>
      </c>
      <c r="H32" s="3">
        <f>VLOOKUP(F32,'[1]SHALIMAR CHEMICALS'!$C$4:$D$96,2,FALSE)</f>
        <v>40.25</v>
      </c>
      <c r="I32" s="3">
        <f t="shared" si="5"/>
        <v>3703</v>
      </c>
      <c r="J32" s="3">
        <f t="shared" si="6"/>
        <v>920</v>
      </c>
      <c r="K32" s="3">
        <f t="shared" si="7"/>
        <v>2760</v>
      </c>
      <c r="L32" s="3">
        <v>20</v>
      </c>
      <c r="M32" s="7">
        <f t="shared" si="8"/>
        <v>25918</v>
      </c>
    </row>
    <row r="33" spans="1:13" s="13" customFormat="1" ht="15" customHeight="1">
      <c r="A33" s="6">
        <f t="shared" si="4"/>
        <v>30</v>
      </c>
      <c r="B33" s="2" t="s">
        <v>106</v>
      </c>
      <c r="C33" s="2" t="s">
        <v>111</v>
      </c>
      <c r="D33" s="2" t="s">
        <v>112</v>
      </c>
      <c r="E33" s="2" t="s">
        <v>12</v>
      </c>
      <c r="F33" s="2" t="s">
        <v>113</v>
      </c>
      <c r="G33" s="2">
        <v>114</v>
      </c>
      <c r="H33" s="3">
        <f>VLOOKUP(F33,'[1]SHALIMAR CHEMICALS'!$C$4:$D$96,2,FALSE)</f>
        <v>52.9</v>
      </c>
      <c r="I33" s="3">
        <f t="shared" si="5"/>
        <v>1206.1199999999999</v>
      </c>
      <c r="J33" s="3">
        <f t="shared" si="6"/>
        <v>228</v>
      </c>
      <c r="K33" s="3">
        <f t="shared" si="7"/>
        <v>684</v>
      </c>
      <c r="L33" s="3">
        <v>20</v>
      </c>
      <c r="M33" s="7">
        <f t="shared" si="8"/>
        <v>8168.7199999999993</v>
      </c>
    </row>
    <row r="34" spans="1:13" s="13" customFormat="1" ht="15" customHeight="1" thickBot="1">
      <c r="A34" s="39">
        <f t="shared" si="4"/>
        <v>31</v>
      </c>
      <c r="B34" s="40" t="s">
        <v>106</v>
      </c>
      <c r="C34" s="40" t="s">
        <v>114</v>
      </c>
      <c r="D34" s="40" t="s">
        <v>115</v>
      </c>
      <c r="E34" s="40" t="s">
        <v>12</v>
      </c>
      <c r="F34" s="40" t="s">
        <v>13</v>
      </c>
      <c r="G34" s="40">
        <v>240</v>
      </c>
      <c r="H34" s="41">
        <f>VLOOKUP(F34,'[1]SHALIMAR CHEMICALS'!$C$4:$D$96,2,FALSE)</f>
        <v>46</v>
      </c>
      <c r="I34" s="41">
        <f t="shared" si="5"/>
        <v>2208</v>
      </c>
      <c r="J34" s="41">
        <f t="shared" si="6"/>
        <v>480</v>
      </c>
      <c r="K34" s="41">
        <f t="shared" si="7"/>
        <v>1440</v>
      </c>
      <c r="L34" s="41">
        <v>20</v>
      </c>
      <c r="M34" s="42">
        <f t="shared" si="8"/>
        <v>15188</v>
      </c>
    </row>
    <row r="35" spans="1:13" s="13" customFormat="1" ht="15" customHeight="1" thickBot="1">
      <c r="A35" s="43" t="s">
        <v>116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5"/>
      <c r="M35" s="46">
        <f>ROUND(SUM(M4:M34),0)</f>
        <v>455660</v>
      </c>
    </row>
    <row r="36" spans="1:13" s="13" customFormat="1" ht="15" customHeight="1" thickBot="1">
      <c r="A36" s="12"/>
      <c r="B36"/>
      <c r="C36"/>
      <c r="D36"/>
      <c r="E36"/>
      <c r="F36"/>
      <c r="G36" s="32">
        <f>SUM(G4:G34)</f>
        <v>7370</v>
      </c>
      <c r="H36" s="16"/>
      <c r="I36" s="16"/>
      <c r="J36" s="16"/>
      <c r="K36" s="16"/>
      <c r="L36" s="16"/>
      <c r="M36" s="16"/>
    </row>
    <row r="37" spans="1:13" ht="15" customHeight="1" thickBot="1">
      <c r="A37" s="18" t="s">
        <v>4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</row>
    <row r="38" spans="1:13" ht="37.5" customHeight="1" thickBot="1">
      <c r="A38" s="21" t="s">
        <v>19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3"/>
    </row>
    <row r="39" spans="1:13" ht="15" customHeight="1"/>
    <row r="40" spans="1:13" ht="15" customHeight="1"/>
    <row r="41" spans="1:13" ht="15" customHeight="1"/>
    <row r="42" spans="1:13" ht="15" customHeight="1"/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  <row r="48" spans="1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sortState ref="B4:O51">
    <sortCondition ref="B4:B51"/>
  </sortState>
  <mergeCells count="7">
    <mergeCell ref="A37:M37"/>
    <mergeCell ref="A38:M38"/>
    <mergeCell ref="G1:M1"/>
    <mergeCell ref="G2:M2"/>
    <mergeCell ref="A1:F1"/>
    <mergeCell ref="A2:F2"/>
    <mergeCell ref="A35:L35"/>
  </mergeCells>
  <pageMargins left="0.31496062992125984" right="0.15748031496062992" top="0.55118110236220474" bottom="0.15748031496062992" header="0.47244094488188981" footer="0.15748031496062992"/>
  <pageSetup paperSize="9" scale="8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14</v>
      </c>
      <c r="B1" s="9" t="s">
        <v>1</v>
      </c>
      <c r="C1" s="9" t="s">
        <v>5</v>
      </c>
      <c r="D1" s="9" t="s">
        <v>21</v>
      </c>
      <c r="E1" s="9" t="s">
        <v>6</v>
      </c>
      <c r="F1" s="9" t="s">
        <v>7</v>
      </c>
      <c r="G1" s="9" t="s">
        <v>2</v>
      </c>
      <c r="H1" s="10" t="s">
        <v>3</v>
      </c>
      <c r="I1" s="10" t="s">
        <v>8</v>
      </c>
      <c r="J1" s="10" t="s">
        <v>9</v>
      </c>
      <c r="K1" s="10" t="s">
        <v>16</v>
      </c>
      <c r="L1" s="10" t="s">
        <v>10</v>
      </c>
      <c r="M1" s="11" t="s">
        <v>11</v>
      </c>
      <c r="N1" s="5" t="s">
        <v>15</v>
      </c>
    </row>
    <row r="2" spans="1:16">
      <c r="A2" s="6">
        <v>10</v>
      </c>
      <c r="B2" s="2" t="s">
        <v>22</v>
      </c>
      <c r="C2" s="4" t="s">
        <v>24</v>
      </c>
      <c r="D2" s="2" t="s">
        <v>23</v>
      </c>
      <c r="E2" s="15" t="s">
        <v>12</v>
      </c>
      <c r="F2" s="2" t="s">
        <v>18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4" t="s">
        <v>20</v>
      </c>
      <c r="P2" s="1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2025-06-19T10:07:14Z</cp:lastPrinted>
  <dcterms:created xsi:type="dcterms:W3CDTF">2022-05-02T05:54:47Z</dcterms:created>
  <dcterms:modified xsi:type="dcterms:W3CDTF">2025-07-10T11:50:55Z</dcterms:modified>
</cp:coreProperties>
</file>