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Print_Titles" localSheetId="0">Consignment!$4:$4</definedName>
  </definedNames>
  <calcPr calcId="144525"/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J23" i="1" l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25" i="1" l="1"/>
  <c r="M24" i="1" l="1"/>
</calcChain>
</file>

<file path=xl/sharedStrings.xml><?xml version="1.0" encoding="utf-8"?>
<sst xmlns="http://schemas.openxmlformats.org/spreadsheetml/2006/main" count="113" uniqueCount="68">
  <si>
    <t>DATE</t>
  </si>
  <si>
    <t>BALASORE</t>
  </si>
  <si>
    <t>ANGUL</t>
  </si>
  <si>
    <t>JAJPUR TOWN</t>
  </si>
  <si>
    <t>CTC</t>
  </si>
  <si>
    <t>FROM</t>
  </si>
  <si>
    <t>CASE</t>
  </si>
  <si>
    <t>RATE</t>
  </si>
  <si>
    <t>S.CH.</t>
  </si>
  <si>
    <t>HML</t>
  </si>
  <si>
    <t>LR CH.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</si>
  <si>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</si>
  <si>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</si>
  <si>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</si>
  <si>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DESTINATION</t>
  </si>
  <si>
    <t>BARIPADA</t>
  </si>
  <si>
    <t>SL.</t>
  </si>
  <si>
    <t>LR NO.</t>
  </si>
  <si>
    <t>INV.NO.</t>
  </si>
  <si>
    <t>Kindly, verify &amp; confirm within 7 days, else GST will be filed by 20th DECEMBER, 2025. 
GST to be paid by Consignor under Reverse Charge Mechanism(RCM) as per GST.</t>
  </si>
  <si>
    <t>03/11/2025</t>
  </si>
  <si>
    <t>PL/JA/13641</t>
  </si>
  <si>
    <t>9917</t>
  </si>
  <si>
    <t>PL/JA/13643</t>
  </si>
  <si>
    <t>9911</t>
  </si>
  <si>
    <t>05/11/2025</t>
  </si>
  <si>
    <t>PL/JA/13788</t>
  </si>
  <si>
    <t>38472</t>
  </si>
  <si>
    <t>PL/JA/13789</t>
  </si>
  <si>
    <t>37476</t>
  </si>
  <si>
    <t>14/11/2025</t>
  </si>
  <si>
    <t>PL/JA/14204</t>
  </si>
  <si>
    <t>21063/64</t>
  </si>
  <si>
    <t>PL/JA/14205</t>
  </si>
  <si>
    <t>21061/1062</t>
  </si>
  <si>
    <t>15/11/2025</t>
  </si>
  <si>
    <t>PL/JA/14260</t>
  </si>
  <si>
    <t>PL/JA/14262</t>
  </si>
  <si>
    <t>21190</t>
  </si>
  <si>
    <t>PL/JA/14263</t>
  </si>
  <si>
    <t>21192</t>
  </si>
  <si>
    <t>PL/JA/14265</t>
  </si>
  <si>
    <t>21191</t>
  </si>
  <si>
    <t>PL/JA/14267</t>
  </si>
  <si>
    <t>1173</t>
  </si>
  <si>
    <t>PL/JA/14268</t>
  </si>
  <si>
    <t>1160</t>
  </si>
  <si>
    <t>PL/JA/14269</t>
  </si>
  <si>
    <t>1155</t>
  </si>
  <si>
    <t>17/11/2025</t>
  </si>
  <si>
    <t>PL/JA/14364</t>
  </si>
  <si>
    <t>8923/8943</t>
  </si>
  <si>
    <t>PL/JA/14365</t>
  </si>
  <si>
    <t>8922/8939</t>
  </si>
  <si>
    <t>PL/JA/14371</t>
  </si>
  <si>
    <t>1270</t>
  </si>
  <si>
    <t>28/11/2025</t>
  </si>
  <si>
    <t>PL/JA/15072</t>
  </si>
  <si>
    <t>9622</t>
  </si>
  <si>
    <t>PL/JA/15073</t>
  </si>
  <si>
    <t>9618</t>
  </si>
  <si>
    <t>29/11/2025</t>
  </si>
  <si>
    <t>PL/JA/15062</t>
  </si>
  <si>
    <t>2337/2338/2339</t>
  </si>
  <si>
    <t>Thanking you for your business.
PRAGATI LOGISTICS</t>
  </si>
  <si>
    <t>21183/84/85/86/87/88</t>
  </si>
  <si>
    <t>(RUPEES SIX THOUSAND ONLY)</t>
  </si>
  <si>
    <t>Bill Date: 30/11/2025
Bill NO : 21230
Total Amount : 6000.00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</si>
</sst>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1" fillId="0" borderId="1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0" fontId="1" fillId="0" borderId="10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2" fontId="2" fillId="0" borderId="11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2" fontId="2" fillId="0" borderId="4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 wrapText="1"/>
    </xf>
    <xf numFmtId="2" fontId="0" fillId="0" borderId="3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0" fontId="0" fillId="0" borderId="0" xfId="0" applyNumberFormat="1" applyFont="1" applyAlignment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8</xdr:col>
      <xdr:colOff>47626</xdr:colOff>
      <xdr:row>1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467226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7"/>
  <sheetViews>
    <sheetView tabSelected="1" workbookViewId="0">
      <selection activeCell="P10" sqref="P10"/>
    </sheetView>
  </sheetViews>
  <sheetFormatPr defaultRowHeight="15"/>
  <cols>
    <col min="1" max="1" width="2.140625" customWidth="1"/>
    <col min="2" max="2" width="3.5703125" customWidth="1"/>
    <col min="3" max="3" width="10.7109375" bestFit="1" customWidth="1"/>
    <col min="4" max="4" width="11.7109375" bestFit="1" customWidth="1"/>
    <col min="5" max="5" width="14.85546875" style="1" bestFit="1" customWidth="1"/>
    <col min="6" max="6" width="6.42578125" bestFit="1" customWidth="1"/>
    <col min="7" max="7" width="13.5703125" bestFit="1" customWidth="1"/>
    <col min="8" max="8" width="5.42578125" bestFit="1" customWidth="1"/>
    <col min="9" max="9" width="6.42578125" customWidth="1"/>
    <col min="10" max="10" width="6.7109375" customWidth="1"/>
    <col min="11" max="11" width="6.140625" customWidth="1"/>
    <col min="12" max="12" width="6.42578125" bestFit="1" customWidth="1"/>
    <col min="13" max="13" width="8.5703125" bestFit="1" customWidth="1"/>
  </cols>
  <sheetData>
    <row r="1" spans="2:16" ht="9" customHeight="1" thickBot="1"/>
    <row r="2" spans="2:16" s="1" customFormat="1" ht="78" customHeight="1" thickBot="1">
      <c r="B2" s="20"/>
      <c r="C2" s="21"/>
      <c r="D2" s="21"/>
      <c r="E2" s="21"/>
      <c r="F2" s="21"/>
      <c r="G2" s="21"/>
      <c r="H2" s="21"/>
      <c r="I2" s="22" t="s">
        <v>12</v>
      </c>
      <c r="J2" s="22"/>
      <c r="K2" s="22"/>
      <c r="L2" s="22"/>
      <c r="M2" s="23"/>
      <c r="P2" s="2"/>
    </row>
    <row r="3" spans="2:16" s="1" customFormat="1" ht="66.75" customHeight="1" thickBot="1">
      <c r="B3" s="24" t="s">
        <v>13</v>
      </c>
      <c r="C3" s="25"/>
      <c r="D3" s="25"/>
      <c r="E3" s="25"/>
      <c r="F3" s="25"/>
      <c r="G3" s="25"/>
      <c r="H3" s="26"/>
      <c r="I3" s="27" t="s">
        <v>67</v>
      </c>
      <c r="J3" s="28"/>
      <c r="K3" s="28"/>
      <c r="L3" s="28"/>
      <c r="M3" s="29"/>
      <c r="O3" s="2"/>
    </row>
    <row r="4" spans="2:16" s="4" customFormat="1" ht="17.100000000000001" customHeight="1" thickBot="1">
      <c r="B4" s="43" t="s">
        <v>16</v>
      </c>
      <c r="C4" s="44" t="s">
        <v>0</v>
      </c>
      <c r="D4" s="44" t="s">
        <v>17</v>
      </c>
      <c r="E4" s="45" t="s">
        <v>18</v>
      </c>
      <c r="F4" s="44" t="s">
        <v>5</v>
      </c>
      <c r="G4" s="44" t="s">
        <v>14</v>
      </c>
      <c r="H4" s="44" t="s">
        <v>6</v>
      </c>
      <c r="I4" s="46" t="s">
        <v>7</v>
      </c>
      <c r="J4" s="46" t="s">
        <v>8</v>
      </c>
      <c r="K4" s="46" t="s">
        <v>9</v>
      </c>
      <c r="L4" s="46" t="s">
        <v>10</v>
      </c>
      <c r="M4" s="47" t="s">
        <v>11</v>
      </c>
    </row>
    <row r="5" spans="2:16" s="4" customFormat="1" ht="17.100000000000001" customHeight="1">
      <c r="B5" s="31">
        <v>1</v>
      </c>
      <c r="C5" s="32" t="s">
        <v>20</v>
      </c>
      <c r="D5" s="32" t="s">
        <v>21</v>
      </c>
      <c r="E5" s="33" t="s">
        <v>22</v>
      </c>
      <c r="F5" s="32" t="s">
        <v>4</v>
      </c>
      <c r="G5" s="32" t="s">
        <v>15</v>
      </c>
      <c r="H5" s="32">
        <v>2</v>
      </c>
      <c r="I5" s="34">
        <f>VLOOKUP(G5,'[1]ARISTO PHARMASEUTICALS'!$C$3:$E$42,3,FALSE)</f>
        <v>26.35</v>
      </c>
      <c r="J5" s="34">
        <f>H5*I5*20%</f>
        <v>10.540000000000001</v>
      </c>
      <c r="K5" s="34">
        <f>H5*2</f>
        <v>4</v>
      </c>
      <c r="L5" s="34">
        <v>35</v>
      </c>
      <c r="M5" s="35">
        <f>H5*I5+J5+K5+L5</f>
        <v>102.24000000000001</v>
      </c>
    </row>
    <row r="6" spans="2:16" s="4" customFormat="1" ht="17.100000000000001" customHeight="1">
      <c r="B6" s="36">
        <v>2</v>
      </c>
      <c r="C6" s="5" t="s">
        <v>20</v>
      </c>
      <c r="D6" s="5" t="s">
        <v>23</v>
      </c>
      <c r="E6" s="11" t="s">
        <v>24</v>
      </c>
      <c r="F6" s="5" t="s">
        <v>4</v>
      </c>
      <c r="G6" s="5" t="s">
        <v>15</v>
      </c>
      <c r="H6" s="5">
        <v>26</v>
      </c>
      <c r="I6" s="30">
        <f>VLOOKUP(G6,'[1]ARISTO PHARMASEUTICALS'!$C$3:$E$42,3,FALSE)</f>
        <v>26.35</v>
      </c>
      <c r="J6" s="30">
        <f t="shared" ref="J6:J23" si="0">H6*I6*20%</f>
        <v>137.02000000000001</v>
      </c>
      <c r="K6" s="30">
        <f t="shared" ref="K6:K23" si="1">H6*2</f>
        <v>52</v>
      </c>
      <c r="L6" s="30">
        <v>35</v>
      </c>
      <c r="M6" s="37">
        <f t="shared" ref="M6:M23" si="2">H6*I6+J6+K6+L6</f>
        <v>909.12</v>
      </c>
    </row>
    <row r="7" spans="2:16" s="4" customFormat="1" ht="17.100000000000001" customHeight="1">
      <c r="B7" s="36">
        <v>3</v>
      </c>
      <c r="C7" s="5" t="s">
        <v>25</v>
      </c>
      <c r="D7" s="5" t="s">
        <v>26</v>
      </c>
      <c r="E7" s="11" t="s">
        <v>27</v>
      </c>
      <c r="F7" s="5" t="s">
        <v>4</v>
      </c>
      <c r="G7" s="5" t="s">
        <v>1</v>
      </c>
      <c r="H7" s="5">
        <v>2</v>
      </c>
      <c r="I7" s="30">
        <f>VLOOKUP(G7,'[1]ARISTO PHARMASEUTICALS'!$C$3:$E$42,3,FALSE)</f>
        <v>26.35</v>
      </c>
      <c r="J7" s="30">
        <f t="shared" si="0"/>
        <v>10.540000000000001</v>
      </c>
      <c r="K7" s="30">
        <f t="shared" si="1"/>
        <v>4</v>
      </c>
      <c r="L7" s="30">
        <v>35</v>
      </c>
      <c r="M7" s="37">
        <f t="shared" si="2"/>
        <v>102.24000000000001</v>
      </c>
    </row>
    <row r="8" spans="2:16" s="4" customFormat="1" ht="17.100000000000001" customHeight="1">
      <c r="B8" s="36">
        <v>4</v>
      </c>
      <c r="C8" s="5" t="s">
        <v>25</v>
      </c>
      <c r="D8" s="5" t="s">
        <v>28</v>
      </c>
      <c r="E8" s="11" t="s">
        <v>29</v>
      </c>
      <c r="F8" s="5" t="s">
        <v>4</v>
      </c>
      <c r="G8" s="5" t="s">
        <v>1</v>
      </c>
      <c r="H8" s="5">
        <v>2</v>
      </c>
      <c r="I8" s="30">
        <f>VLOOKUP(G8,'[1]ARISTO PHARMASEUTICALS'!$C$3:$E$42,3,FALSE)</f>
        <v>26.35</v>
      </c>
      <c r="J8" s="30">
        <f t="shared" si="0"/>
        <v>10.540000000000001</v>
      </c>
      <c r="K8" s="30">
        <f t="shared" si="1"/>
        <v>4</v>
      </c>
      <c r="L8" s="30">
        <v>35</v>
      </c>
      <c r="M8" s="37">
        <f t="shared" si="2"/>
        <v>102.24000000000001</v>
      </c>
    </row>
    <row r="9" spans="2:16" s="4" customFormat="1">
      <c r="B9" s="36">
        <v>5</v>
      </c>
      <c r="C9" s="5" t="s">
        <v>30</v>
      </c>
      <c r="D9" s="5" t="s">
        <v>31</v>
      </c>
      <c r="E9" s="11" t="s">
        <v>32</v>
      </c>
      <c r="F9" s="5" t="s">
        <v>4</v>
      </c>
      <c r="G9" s="5" t="s">
        <v>15</v>
      </c>
      <c r="H9" s="5">
        <v>2</v>
      </c>
      <c r="I9" s="30">
        <f>VLOOKUP(G9,'[1]ARISTO PHARMASEUTICALS'!$C$3:$E$42,3,FALSE)</f>
        <v>26.35</v>
      </c>
      <c r="J9" s="30">
        <f t="shared" si="0"/>
        <v>10.540000000000001</v>
      </c>
      <c r="K9" s="30">
        <f t="shared" si="1"/>
        <v>4</v>
      </c>
      <c r="L9" s="30">
        <v>35</v>
      </c>
      <c r="M9" s="37">
        <f t="shared" si="2"/>
        <v>102.24000000000001</v>
      </c>
    </row>
    <row r="10" spans="2:16" s="4" customFormat="1" ht="17.100000000000001" customHeight="1">
      <c r="B10" s="36">
        <v>6</v>
      </c>
      <c r="C10" s="5" t="s">
        <v>30</v>
      </c>
      <c r="D10" s="5" t="s">
        <v>33</v>
      </c>
      <c r="E10" s="11" t="s">
        <v>34</v>
      </c>
      <c r="F10" s="5" t="s">
        <v>4</v>
      </c>
      <c r="G10" s="5" t="s">
        <v>15</v>
      </c>
      <c r="H10" s="5">
        <v>3</v>
      </c>
      <c r="I10" s="30">
        <f>VLOOKUP(G10,'[1]ARISTO PHARMASEUTICALS'!$C$3:$E$42,3,FALSE)</f>
        <v>26.35</v>
      </c>
      <c r="J10" s="30">
        <f t="shared" si="0"/>
        <v>15.810000000000002</v>
      </c>
      <c r="K10" s="30">
        <f t="shared" si="1"/>
        <v>6</v>
      </c>
      <c r="L10" s="30">
        <v>35</v>
      </c>
      <c r="M10" s="37">
        <f t="shared" si="2"/>
        <v>135.86000000000001</v>
      </c>
    </row>
    <row r="11" spans="2:16" s="4" customFormat="1" ht="30">
      <c r="B11" s="36">
        <v>7</v>
      </c>
      <c r="C11" s="5" t="s">
        <v>35</v>
      </c>
      <c r="D11" s="5" t="s">
        <v>36</v>
      </c>
      <c r="E11" s="11" t="s">
        <v>65</v>
      </c>
      <c r="F11" s="5" t="s">
        <v>4</v>
      </c>
      <c r="G11" s="5" t="s">
        <v>2</v>
      </c>
      <c r="H11" s="5">
        <v>19</v>
      </c>
      <c r="I11" s="30">
        <f>VLOOKUP(G11,'[1]ARISTO PHARMASEUTICALS'!$C$3:$E$42,3,FALSE)</f>
        <v>33.81</v>
      </c>
      <c r="J11" s="30">
        <f t="shared" si="0"/>
        <v>128.47800000000004</v>
      </c>
      <c r="K11" s="30">
        <f t="shared" si="1"/>
        <v>38</v>
      </c>
      <c r="L11" s="30">
        <v>35</v>
      </c>
      <c r="M11" s="37">
        <f t="shared" si="2"/>
        <v>843.86800000000017</v>
      </c>
    </row>
    <row r="12" spans="2:16" s="4" customFormat="1" ht="17.100000000000001" customHeight="1">
      <c r="B12" s="36">
        <v>8</v>
      </c>
      <c r="C12" s="5" t="s">
        <v>35</v>
      </c>
      <c r="D12" s="5" t="s">
        <v>37</v>
      </c>
      <c r="E12" s="11" t="s">
        <v>38</v>
      </c>
      <c r="F12" s="5" t="s">
        <v>4</v>
      </c>
      <c r="G12" s="5" t="s">
        <v>2</v>
      </c>
      <c r="H12" s="5">
        <v>1</v>
      </c>
      <c r="I12" s="30">
        <f>VLOOKUP(G12,'[1]ARISTO PHARMASEUTICALS'!$C$3:$E$42,3,FALSE)</f>
        <v>33.81</v>
      </c>
      <c r="J12" s="30">
        <f t="shared" si="0"/>
        <v>6.7620000000000005</v>
      </c>
      <c r="K12" s="30">
        <f t="shared" si="1"/>
        <v>2</v>
      </c>
      <c r="L12" s="30">
        <v>35</v>
      </c>
      <c r="M12" s="37">
        <f t="shared" si="2"/>
        <v>77.572000000000003</v>
      </c>
    </row>
    <row r="13" spans="2:16" s="4" customFormat="1" ht="17.100000000000001" customHeight="1">
      <c r="B13" s="36">
        <v>9</v>
      </c>
      <c r="C13" s="5" t="s">
        <v>35</v>
      </c>
      <c r="D13" s="5" t="s">
        <v>39</v>
      </c>
      <c r="E13" s="11" t="s">
        <v>40</v>
      </c>
      <c r="F13" s="5" t="s">
        <v>4</v>
      </c>
      <c r="G13" s="5" t="s">
        <v>2</v>
      </c>
      <c r="H13" s="5">
        <v>3</v>
      </c>
      <c r="I13" s="30">
        <f>VLOOKUP(G13,'[1]ARISTO PHARMASEUTICALS'!$C$3:$E$42,3,FALSE)</f>
        <v>33.81</v>
      </c>
      <c r="J13" s="30">
        <f t="shared" si="0"/>
        <v>20.286000000000001</v>
      </c>
      <c r="K13" s="30">
        <f t="shared" si="1"/>
        <v>6</v>
      </c>
      <c r="L13" s="30">
        <v>35</v>
      </c>
      <c r="M13" s="37">
        <f t="shared" si="2"/>
        <v>162.71600000000001</v>
      </c>
    </row>
    <row r="14" spans="2:16" s="4" customFormat="1" ht="17.100000000000001" customHeight="1">
      <c r="B14" s="36">
        <v>10</v>
      </c>
      <c r="C14" s="5" t="s">
        <v>35</v>
      </c>
      <c r="D14" s="5" t="s">
        <v>41</v>
      </c>
      <c r="E14" s="11" t="s">
        <v>42</v>
      </c>
      <c r="F14" s="5" t="s">
        <v>4</v>
      </c>
      <c r="G14" s="5" t="s">
        <v>2</v>
      </c>
      <c r="H14" s="5">
        <v>1</v>
      </c>
      <c r="I14" s="30">
        <f>VLOOKUP(G14,'[1]ARISTO PHARMASEUTICALS'!$C$3:$E$42,3,FALSE)</f>
        <v>33.81</v>
      </c>
      <c r="J14" s="30">
        <f t="shared" si="0"/>
        <v>6.7620000000000005</v>
      </c>
      <c r="K14" s="30">
        <f t="shared" si="1"/>
        <v>2</v>
      </c>
      <c r="L14" s="30">
        <v>35</v>
      </c>
      <c r="M14" s="37">
        <f t="shared" si="2"/>
        <v>77.572000000000003</v>
      </c>
    </row>
    <row r="15" spans="2:16" s="4" customFormat="1" ht="17.100000000000001" customHeight="1">
      <c r="B15" s="36">
        <v>11</v>
      </c>
      <c r="C15" s="5" t="s">
        <v>35</v>
      </c>
      <c r="D15" s="5" t="s">
        <v>43</v>
      </c>
      <c r="E15" s="11" t="s">
        <v>44</v>
      </c>
      <c r="F15" s="5" t="s">
        <v>4</v>
      </c>
      <c r="G15" s="5" t="s">
        <v>3</v>
      </c>
      <c r="H15" s="5">
        <v>4</v>
      </c>
      <c r="I15" s="30">
        <f>VLOOKUP(G15,'[1]ARISTO PHARMASEUTICALS'!$C$3:$E$42,3,FALSE)</f>
        <v>38.630000000000003</v>
      </c>
      <c r="J15" s="30">
        <f t="shared" si="0"/>
        <v>30.904000000000003</v>
      </c>
      <c r="K15" s="30">
        <f t="shared" si="1"/>
        <v>8</v>
      </c>
      <c r="L15" s="30">
        <v>35</v>
      </c>
      <c r="M15" s="37">
        <f t="shared" si="2"/>
        <v>228.42400000000001</v>
      </c>
    </row>
    <row r="16" spans="2:16" s="4" customFormat="1" ht="17.100000000000001" customHeight="1">
      <c r="B16" s="36">
        <v>12</v>
      </c>
      <c r="C16" s="5" t="s">
        <v>35</v>
      </c>
      <c r="D16" s="5" t="s">
        <v>45</v>
      </c>
      <c r="E16" s="11" t="s">
        <v>46</v>
      </c>
      <c r="F16" s="5" t="s">
        <v>4</v>
      </c>
      <c r="G16" s="5" t="s">
        <v>3</v>
      </c>
      <c r="H16" s="5">
        <v>1</v>
      </c>
      <c r="I16" s="30">
        <f>VLOOKUP(G16,'[1]ARISTO PHARMASEUTICALS'!$C$3:$E$42,3,FALSE)</f>
        <v>38.630000000000003</v>
      </c>
      <c r="J16" s="30">
        <f t="shared" si="0"/>
        <v>7.7260000000000009</v>
      </c>
      <c r="K16" s="30">
        <f t="shared" si="1"/>
        <v>2</v>
      </c>
      <c r="L16" s="30">
        <v>35</v>
      </c>
      <c r="M16" s="37">
        <f t="shared" si="2"/>
        <v>83.355999999999995</v>
      </c>
    </row>
    <row r="17" spans="2:13" s="4" customFormat="1" ht="17.100000000000001" customHeight="1">
      <c r="B17" s="36">
        <v>13</v>
      </c>
      <c r="C17" s="5" t="s">
        <v>35</v>
      </c>
      <c r="D17" s="5" t="s">
        <v>47</v>
      </c>
      <c r="E17" s="11" t="s">
        <v>48</v>
      </c>
      <c r="F17" s="5" t="s">
        <v>4</v>
      </c>
      <c r="G17" s="5" t="s">
        <v>3</v>
      </c>
      <c r="H17" s="5">
        <v>13</v>
      </c>
      <c r="I17" s="30">
        <f>VLOOKUP(G17,'[1]ARISTO PHARMASEUTICALS'!$C$3:$E$42,3,FALSE)</f>
        <v>38.630000000000003</v>
      </c>
      <c r="J17" s="30">
        <f t="shared" si="0"/>
        <v>100.43800000000002</v>
      </c>
      <c r="K17" s="30">
        <f t="shared" si="1"/>
        <v>26</v>
      </c>
      <c r="L17" s="30">
        <v>35</v>
      </c>
      <c r="M17" s="37">
        <f t="shared" si="2"/>
        <v>663.62800000000004</v>
      </c>
    </row>
    <row r="18" spans="2:13" s="4" customFormat="1" ht="17.100000000000001" customHeight="1">
      <c r="B18" s="36">
        <v>14</v>
      </c>
      <c r="C18" s="5" t="s">
        <v>49</v>
      </c>
      <c r="D18" s="5" t="s">
        <v>50</v>
      </c>
      <c r="E18" s="11" t="s">
        <v>51</v>
      </c>
      <c r="F18" s="5" t="s">
        <v>4</v>
      </c>
      <c r="G18" s="5" t="s">
        <v>1</v>
      </c>
      <c r="H18" s="5">
        <v>4</v>
      </c>
      <c r="I18" s="30">
        <f>VLOOKUP(G18,'[1]ARISTO PHARMASEUTICALS'!$C$3:$E$42,3,FALSE)</f>
        <v>26.35</v>
      </c>
      <c r="J18" s="30">
        <f t="shared" si="0"/>
        <v>21.080000000000002</v>
      </c>
      <c r="K18" s="30">
        <f t="shared" si="1"/>
        <v>8</v>
      </c>
      <c r="L18" s="30">
        <v>35</v>
      </c>
      <c r="M18" s="37">
        <f t="shared" si="2"/>
        <v>169.48000000000002</v>
      </c>
    </row>
    <row r="19" spans="2:13" s="4" customFormat="1" ht="17.100000000000001" customHeight="1">
      <c r="B19" s="36">
        <v>15</v>
      </c>
      <c r="C19" s="5" t="s">
        <v>49</v>
      </c>
      <c r="D19" s="5" t="s">
        <v>52</v>
      </c>
      <c r="E19" s="11" t="s">
        <v>53</v>
      </c>
      <c r="F19" s="5" t="s">
        <v>4</v>
      </c>
      <c r="G19" s="5" t="s">
        <v>1</v>
      </c>
      <c r="H19" s="5">
        <v>4</v>
      </c>
      <c r="I19" s="30">
        <f>VLOOKUP(G19,'[1]ARISTO PHARMASEUTICALS'!$C$3:$E$42,3,FALSE)</f>
        <v>26.35</v>
      </c>
      <c r="J19" s="30">
        <f t="shared" si="0"/>
        <v>21.080000000000002</v>
      </c>
      <c r="K19" s="30">
        <f t="shared" si="1"/>
        <v>8</v>
      </c>
      <c r="L19" s="30">
        <v>35</v>
      </c>
      <c r="M19" s="37">
        <f t="shared" si="2"/>
        <v>169.48000000000002</v>
      </c>
    </row>
    <row r="20" spans="2:13" s="4" customFormat="1" ht="17.100000000000001" customHeight="1">
      <c r="B20" s="36">
        <v>16</v>
      </c>
      <c r="C20" s="5" t="s">
        <v>49</v>
      </c>
      <c r="D20" s="5" t="s">
        <v>54</v>
      </c>
      <c r="E20" s="11" t="s">
        <v>55</v>
      </c>
      <c r="F20" s="5" t="s">
        <v>4</v>
      </c>
      <c r="G20" s="5" t="s">
        <v>3</v>
      </c>
      <c r="H20" s="5">
        <v>26</v>
      </c>
      <c r="I20" s="30">
        <f>VLOOKUP(G20,'[1]ARISTO PHARMASEUTICALS'!$C$3:$E$42,3,FALSE)</f>
        <v>38.630000000000003</v>
      </c>
      <c r="J20" s="30">
        <f t="shared" si="0"/>
        <v>200.87600000000003</v>
      </c>
      <c r="K20" s="30">
        <f t="shared" si="1"/>
        <v>52</v>
      </c>
      <c r="L20" s="30">
        <v>35</v>
      </c>
      <c r="M20" s="37">
        <f t="shared" si="2"/>
        <v>1292.2560000000001</v>
      </c>
    </row>
    <row r="21" spans="2:13" s="4" customFormat="1" ht="17.100000000000001" customHeight="1">
      <c r="B21" s="36">
        <v>17</v>
      </c>
      <c r="C21" s="5" t="s">
        <v>56</v>
      </c>
      <c r="D21" s="5" t="s">
        <v>57</v>
      </c>
      <c r="E21" s="11" t="s">
        <v>58</v>
      </c>
      <c r="F21" s="5" t="s">
        <v>4</v>
      </c>
      <c r="G21" s="5" t="s">
        <v>1</v>
      </c>
      <c r="H21" s="5">
        <v>2</v>
      </c>
      <c r="I21" s="30">
        <f>VLOOKUP(G21,'[1]ARISTO PHARMASEUTICALS'!$C$3:$E$42,3,FALSE)</f>
        <v>26.35</v>
      </c>
      <c r="J21" s="30">
        <f t="shared" si="0"/>
        <v>10.540000000000001</v>
      </c>
      <c r="K21" s="30">
        <f t="shared" si="1"/>
        <v>4</v>
      </c>
      <c r="L21" s="30">
        <v>35</v>
      </c>
      <c r="M21" s="37">
        <f t="shared" si="2"/>
        <v>102.24000000000001</v>
      </c>
    </row>
    <row r="22" spans="2:13" s="4" customFormat="1" ht="17.100000000000001" customHeight="1">
      <c r="B22" s="36">
        <v>18</v>
      </c>
      <c r="C22" s="5" t="s">
        <v>56</v>
      </c>
      <c r="D22" s="5" t="s">
        <v>59</v>
      </c>
      <c r="E22" s="11" t="s">
        <v>60</v>
      </c>
      <c r="F22" s="5" t="s">
        <v>4</v>
      </c>
      <c r="G22" s="5" t="s">
        <v>1</v>
      </c>
      <c r="H22" s="5">
        <v>2</v>
      </c>
      <c r="I22" s="30">
        <f>VLOOKUP(G22,'[1]ARISTO PHARMASEUTICALS'!$C$3:$E$42,3,FALSE)</f>
        <v>26.35</v>
      </c>
      <c r="J22" s="30">
        <f t="shared" si="0"/>
        <v>10.540000000000001</v>
      </c>
      <c r="K22" s="30">
        <f t="shared" si="1"/>
        <v>4</v>
      </c>
      <c r="L22" s="30">
        <v>35</v>
      </c>
      <c r="M22" s="37">
        <f t="shared" si="2"/>
        <v>102.24000000000001</v>
      </c>
    </row>
    <row r="23" spans="2:13" s="4" customFormat="1" ht="17.100000000000001" customHeight="1" thickBot="1">
      <c r="B23" s="38">
        <v>19</v>
      </c>
      <c r="C23" s="39" t="s">
        <v>61</v>
      </c>
      <c r="D23" s="39" t="s">
        <v>62</v>
      </c>
      <c r="E23" s="40" t="s">
        <v>63</v>
      </c>
      <c r="F23" s="39" t="s">
        <v>4</v>
      </c>
      <c r="G23" s="39" t="s">
        <v>15</v>
      </c>
      <c r="H23" s="39">
        <v>16</v>
      </c>
      <c r="I23" s="41">
        <f>VLOOKUP(G23,'[1]ARISTO PHARMASEUTICALS'!$C$3:$E$42,3,FALSE)</f>
        <v>26.35</v>
      </c>
      <c r="J23" s="41">
        <f t="shared" si="0"/>
        <v>84.320000000000007</v>
      </c>
      <c r="K23" s="41">
        <f t="shared" si="1"/>
        <v>32</v>
      </c>
      <c r="L23" s="41">
        <v>35</v>
      </c>
      <c r="M23" s="42">
        <f t="shared" si="2"/>
        <v>572.92000000000007</v>
      </c>
    </row>
    <row r="24" spans="2:13" s="52" customFormat="1" ht="17.100000000000001" customHeight="1" thickBot="1">
      <c r="B24" s="48" t="s">
        <v>66</v>
      </c>
      <c r="C24" s="49"/>
      <c r="D24" s="49"/>
      <c r="E24" s="49"/>
      <c r="F24" s="49"/>
      <c r="G24" s="49"/>
      <c r="H24" s="49"/>
      <c r="I24" s="49"/>
      <c r="J24" s="49"/>
      <c r="K24" s="49"/>
      <c r="L24" s="50"/>
      <c r="M24" s="51">
        <f>ROUND(SUM(M5:M23),0)</f>
        <v>6000</v>
      </c>
    </row>
    <row r="25" spans="2:13" s="4" customFormat="1" ht="17.100000000000001" customHeight="1" thickBot="1">
      <c r="B25" s="6"/>
      <c r="E25" s="9"/>
      <c r="F25" s="10"/>
      <c r="H25" s="8">
        <f>SUM(H5:H23)</f>
        <v>133</v>
      </c>
      <c r="I25" s="7"/>
      <c r="J25" s="7"/>
      <c r="K25" s="7"/>
      <c r="L25" s="7"/>
      <c r="M25" s="7"/>
    </row>
    <row r="26" spans="2:13" s="3" customFormat="1" ht="33" customHeight="1">
      <c r="B26" s="12" t="s">
        <v>19</v>
      </c>
      <c r="C26" s="13"/>
      <c r="D26" s="13"/>
      <c r="E26" s="13"/>
      <c r="F26" s="13"/>
      <c r="G26" s="13"/>
      <c r="H26" s="13"/>
      <c r="I26" s="14"/>
      <c r="J26" s="14"/>
      <c r="K26" s="14"/>
      <c r="L26" s="14"/>
      <c r="M26" s="15"/>
    </row>
    <row r="27" spans="2:13" s="3" customFormat="1" ht="27.75" customHeight="1" thickBot="1">
      <c r="B27" s="16" t="s">
        <v>64</v>
      </c>
      <c r="C27" s="17"/>
      <c r="D27" s="17"/>
      <c r="E27" s="17"/>
      <c r="F27" s="17"/>
      <c r="G27" s="17"/>
      <c r="H27" s="17"/>
      <c r="I27" s="18"/>
      <c r="J27" s="18"/>
      <c r="K27" s="18"/>
      <c r="L27" s="18"/>
      <c r="M27" s="19"/>
    </row>
  </sheetData>
  <mergeCells count="7">
    <mergeCell ref="B26:M26"/>
    <mergeCell ref="B27:M27"/>
    <mergeCell ref="B2:H2"/>
    <mergeCell ref="I2:M2"/>
    <mergeCell ref="B3:H3"/>
    <mergeCell ref="I3:M3"/>
    <mergeCell ref="B24:L24"/>
  </mergeCells>
  <conditionalFormatting sqref="D2:D3">
    <cfRule type="duplicateValues" dxfId="3" priority="3"/>
    <cfRule type="duplicateValues" dxfId="2" priority="4"/>
  </conditionalFormatting>
  <conditionalFormatting sqref="D26:D27">
    <cfRule type="duplicateValues" dxfId="1" priority="5"/>
    <cfRule type="duplicateValues" dxfId="0" priority="6"/>
  </conditionalFormatting>
  <pageMargins left="0.27559055118110237" right="0.19685039370078741" top="0.59055118110236227" bottom="0.6692913385826772" header="0.19685039370078741" footer="0.35433070866141736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2025-12-10T15:08:43Z</cp:lastPrinted>
  <dcterms:created xsi:type="dcterms:W3CDTF">2025-07-16T08:29:10Z</dcterms:created>
  <dcterms:modified xsi:type="dcterms:W3CDTF">2025-12-12T07:31:34Z</dcterms:modified>
</cp:coreProperties>
</file>