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Consignment!$A$3:$Q$39</definedName>
    <definedName name="_xlnm.Print_Titles" localSheetId="0">Consignment!$3:$3</definedName>
  </definedNames>
  <calcPr calcId="144525"/>
</workbook>
</file>

<file path=xl/calcChain.xml><?xml version="1.0" encoding="utf-8"?>
<calcChain xmlns="http://schemas.openxmlformats.org/spreadsheetml/2006/main">
  <c r="I37" i="1" l="1"/>
  <c r="H37" i="1"/>
  <c r="G37" i="1"/>
  <c r="P35" i="1"/>
  <c r="O34" i="1"/>
  <c r="L34" i="1"/>
  <c r="J34" i="1"/>
  <c r="N34" i="1" s="1"/>
  <c r="P34" i="1" s="1"/>
  <c r="O33" i="1"/>
  <c r="L33" i="1"/>
  <c r="J33" i="1"/>
  <c r="O32" i="1"/>
  <c r="L32" i="1"/>
  <c r="J32" i="1"/>
  <c r="N32" i="1" s="1"/>
  <c r="P32" i="1" s="1"/>
  <c r="P31" i="1"/>
  <c r="P30" i="1"/>
  <c r="O29" i="1"/>
  <c r="L29" i="1"/>
  <c r="J29" i="1"/>
  <c r="O28" i="1"/>
  <c r="L28" i="1"/>
  <c r="J28" i="1"/>
  <c r="N28" i="1" s="1"/>
  <c r="P28" i="1" s="1"/>
  <c r="O27" i="1"/>
  <c r="L27" i="1"/>
  <c r="J27" i="1"/>
  <c r="P26" i="1"/>
  <c r="O25" i="1"/>
  <c r="N25" i="1"/>
  <c r="P25" i="1" s="1"/>
  <c r="L25" i="1"/>
  <c r="O24" i="1"/>
  <c r="L24" i="1"/>
  <c r="J24" i="1"/>
  <c r="N24" i="1" s="1"/>
  <c r="P24" i="1" s="1"/>
  <c r="O23" i="1"/>
  <c r="L23" i="1"/>
  <c r="J23" i="1"/>
  <c r="O22" i="1"/>
  <c r="L22" i="1"/>
  <c r="J22" i="1"/>
  <c r="N22" i="1" s="1"/>
  <c r="P22" i="1" s="1"/>
  <c r="P21" i="1"/>
  <c r="O20" i="1"/>
  <c r="L20" i="1"/>
  <c r="J20" i="1"/>
  <c r="N20" i="1" s="1"/>
  <c r="P20" i="1" s="1"/>
  <c r="O19" i="1"/>
  <c r="L19" i="1"/>
  <c r="J19" i="1"/>
  <c r="O18" i="1"/>
  <c r="L18" i="1"/>
  <c r="J18" i="1"/>
  <c r="N18" i="1" s="1"/>
  <c r="P18" i="1" s="1"/>
  <c r="O17" i="1"/>
  <c r="L17" i="1"/>
  <c r="J17" i="1"/>
  <c r="P16" i="1"/>
  <c r="O15" i="1"/>
  <c r="L15" i="1"/>
  <c r="J15" i="1"/>
  <c r="O14" i="1"/>
  <c r="L14" i="1"/>
  <c r="J14" i="1"/>
  <c r="N14" i="1" s="1"/>
  <c r="P14" i="1" s="1"/>
  <c r="O13" i="1"/>
  <c r="L13" i="1"/>
  <c r="J13" i="1"/>
  <c r="P12" i="1"/>
  <c r="P11" i="1"/>
  <c r="O10" i="1"/>
  <c r="L10" i="1"/>
  <c r="J10" i="1"/>
  <c r="N10" i="1" s="1"/>
  <c r="P10" i="1" s="1"/>
  <c r="O9" i="1"/>
  <c r="L9" i="1"/>
  <c r="J9" i="1"/>
  <c r="O8" i="1"/>
  <c r="L8" i="1"/>
  <c r="J8" i="1"/>
  <c r="N8" i="1" s="1"/>
  <c r="P8" i="1" s="1"/>
  <c r="O7" i="1"/>
  <c r="L7" i="1"/>
  <c r="J7" i="1"/>
  <c r="O6" i="1"/>
  <c r="L6" i="1"/>
  <c r="J6" i="1"/>
  <c r="N6" i="1" s="1"/>
  <c r="P6" i="1" s="1"/>
  <c r="O5" i="1"/>
  <c r="L5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O4" i="1"/>
  <c r="L4" i="1"/>
  <c r="J4" i="1"/>
  <c r="N4" i="1" l="1"/>
  <c r="P4" i="1" s="1"/>
  <c r="N5" i="1"/>
  <c r="P5" i="1" s="1"/>
  <c r="N7" i="1"/>
  <c r="P7" i="1" s="1"/>
  <c r="N9" i="1"/>
  <c r="P9" i="1" s="1"/>
  <c r="N13" i="1"/>
  <c r="P13" i="1" s="1"/>
  <c r="N15" i="1"/>
  <c r="P15" i="1" s="1"/>
  <c r="N17" i="1"/>
  <c r="P17" i="1" s="1"/>
  <c r="N19" i="1"/>
  <c r="P19" i="1" s="1"/>
  <c r="N23" i="1"/>
  <c r="P23" i="1" s="1"/>
  <c r="N27" i="1"/>
  <c r="P27" i="1" s="1"/>
  <c r="N29" i="1"/>
  <c r="P29" i="1" s="1"/>
  <c r="N33" i="1"/>
  <c r="P33" i="1" s="1"/>
  <c r="P36" i="1" l="1"/>
</calcChain>
</file>

<file path=xl/sharedStrings.xml><?xml version="1.0" encoding="utf-8"?>
<sst xmlns="http://schemas.openxmlformats.org/spreadsheetml/2006/main" count="239" uniqueCount="153">
  <si>
    <t>BINOD AGENCY</t>
  </si>
  <si>
    <t>BHASKAR AGENCIES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</si>
  <si>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</si>
  <si>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</si>
  <si>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</si>
  <si>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</si>
  <si>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</si>
  <si>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</si>
  <si>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</si>
  <si>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</si>
  <si>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</si>
  <si>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</si>
  <si>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</si>
  <si>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</si>
  <si>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</si>
  <si>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</si>
  <si>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</si>
  <si>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</si>
  <si>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</si>
  <si>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</si>
  <si>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</si>
  <si>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</si>
  <si>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</si>
  <si>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</si>
  <si>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</si>
  <si>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</si>
  <si>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</si>
  <si>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MAHAVEER AGENCY</t>
  </si>
  <si>
    <t>DERA</t>
  </si>
  <si>
    <t xml:space="preserve">TO,
M/S SHANTINATH DETERGENTS PVT. LTD.
Address:TAHASIL - TANGI - CHOUDWAR KHATA NO 142 PLOT NO 9 MOUZA - BADAKESHREPUR 
PS - TANGI ,9337222044
GST No: 21AADCS4720M1ZH
</t>
  </si>
  <si>
    <t>RAM CHANDRA BHANDAR</t>
  </si>
  <si>
    <t>UDALA</t>
  </si>
  <si>
    <t>BARIPADA</t>
  </si>
  <si>
    <t>KHALIKOT</t>
  </si>
  <si>
    <t>NANDINI AGENCY</t>
  </si>
  <si>
    <t>CUTTACK</t>
  </si>
  <si>
    <t>SHREEPALI ENTERPRISES</t>
  </si>
  <si>
    <t xml:space="preserve">SRI HANUMAN AGENCY </t>
  </si>
  <si>
    <t>DABUGAON</t>
  </si>
  <si>
    <t>SHIVA SHAKTI TRADERS</t>
  </si>
  <si>
    <t>SAHA CCTV SECURITY SOLLUTION</t>
  </si>
  <si>
    <t>SHIPU AGENCY</t>
  </si>
  <si>
    <t>BALIGUDA</t>
  </si>
  <si>
    <t>LAXMI AGENCIES</t>
  </si>
  <si>
    <t>09/7/2024</t>
  </si>
  <si>
    <t>U90</t>
  </si>
  <si>
    <t>141</t>
  </si>
  <si>
    <t>U91</t>
  </si>
  <si>
    <t>PURI</t>
  </si>
  <si>
    <t>142</t>
  </si>
  <si>
    <t>PATRA AGENCIES</t>
  </si>
  <si>
    <t>11/7/2024</t>
  </si>
  <si>
    <t>U92</t>
  </si>
  <si>
    <t>147</t>
  </si>
  <si>
    <t>12/7/2024</t>
  </si>
  <si>
    <t>U93</t>
  </si>
  <si>
    <t>JHUMPURA</t>
  </si>
  <si>
    <t>148</t>
  </si>
  <si>
    <t>SWASTIKA SALES</t>
  </si>
  <si>
    <t>16/7/2024</t>
  </si>
  <si>
    <t>U94</t>
  </si>
  <si>
    <t>BASANTIA</t>
  </si>
  <si>
    <t>153</t>
  </si>
  <si>
    <t>KRISHNA AGENCY</t>
  </si>
  <si>
    <t>18/7/2024</t>
  </si>
  <si>
    <t>U95</t>
  </si>
  <si>
    <t>SIMILIGUDA</t>
  </si>
  <si>
    <t>155</t>
  </si>
  <si>
    <t>OM SAI DISTRIBUTORS</t>
  </si>
  <si>
    <t>U96</t>
  </si>
  <si>
    <t>TURUMUNGA</t>
  </si>
  <si>
    <t>156</t>
  </si>
  <si>
    <t>BASANTI AGENCY</t>
  </si>
  <si>
    <t>U97</t>
  </si>
  <si>
    <t>ATTABIRA</t>
  </si>
  <si>
    <t>158</t>
  </si>
  <si>
    <t>SHREE KRISHNA ENTERPRISES</t>
  </si>
  <si>
    <t>19/7/2024</t>
  </si>
  <si>
    <t>U98</t>
  </si>
  <si>
    <t>LUHAGUDI</t>
  </si>
  <si>
    <t>159</t>
  </si>
  <si>
    <t>MAA DURGA HARDWARE STORE</t>
  </si>
  <si>
    <t>U99</t>
  </si>
  <si>
    <t>160</t>
  </si>
  <si>
    <t>20/7/2024</t>
  </si>
  <si>
    <t>U100</t>
  </si>
  <si>
    <t>TIKARPADA</t>
  </si>
  <si>
    <t>161</t>
  </si>
  <si>
    <t xml:space="preserve">SUBHASHREE AGENCIES </t>
  </si>
  <si>
    <t>U101</t>
  </si>
  <si>
    <t>162</t>
  </si>
  <si>
    <t>U102</t>
  </si>
  <si>
    <t>163</t>
  </si>
  <si>
    <t>22/7/2024</t>
  </si>
  <si>
    <t>U103</t>
  </si>
  <si>
    <t>164</t>
  </si>
  <si>
    <t>24/7/2024</t>
  </si>
  <si>
    <t>U104</t>
  </si>
  <si>
    <t>166</t>
  </si>
  <si>
    <t>U105</t>
  </si>
  <si>
    <t>167</t>
  </si>
  <si>
    <t>U106</t>
  </si>
  <si>
    <t>168</t>
  </si>
  <si>
    <t>25/7/2024</t>
  </si>
  <si>
    <t>U107</t>
  </si>
  <si>
    <t>169</t>
  </si>
  <si>
    <t>26/7/2024</t>
  </si>
  <si>
    <t>U108</t>
  </si>
  <si>
    <t>171</t>
  </si>
  <si>
    <t>M M AGENCIES</t>
  </si>
  <si>
    <t>30/7/2024</t>
  </si>
  <si>
    <t>U109</t>
  </si>
  <si>
    <t>174</t>
  </si>
  <si>
    <t>U110</t>
  </si>
  <si>
    <t>177</t>
  </si>
  <si>
    <t>U111</t>
  </si>
  <si>
    <t>PADMAPUR GUNUPUR</t>
  </si>
  <si>
    <t>178</t>
  </si>
  <si>
    <t>SREE LALITHAMBIKA ENTERPRISES</t>
  </si>
  <si>
    <t>U112</t>
  </si>
  <si>
    <t>179</t>
  </si>
  <si>
    <t>U113</t>
  </si>
  <si>
    <t>180</t>
  </si>
  <si>
    <t>31/7/2024</t>
  </si>
  <si>
    <t>U114</t>
  </si>
  <si>
    <t>KANTABANJI</t>
  </si>
  <si>
    <t>181</t>
  </si>
  <si>
    <t>SAGAR ENTERPRISERS</t>
  </si>
  <si>
    <t>U115</t>
  </si>
  <si>
    <t>182</t>
  </si>
  <si>
    <t>U116</t>
  </si>
  <si>
    <t>183</t>
  </si>
  <si>
    <t>U117</t>
  </si>
  <si>
    <t>KUNDANDEIPUR</t>
  </si>
  <si>
    <t>185</t>
  </si>
  <si>
    <t>LAXMI NARAYAN STORE</t>
  </si>
  <si>
    <t>U118</t>
  </si>
  <si>
    <t>186</t>
  </si>
  <si>
    <t>U119</t>
  </si>
  <si>
    <t>187</t>
  </si>
  <si>
    <t>ARATI AGENCY</t>
  </si>
  <si>
    <t>U120</t>
  </si>
  <si>
    <t>MALKANGIRI</t>
  </si>
  <si>
    <t>188</t>
  </si>
  <si>
    <t>MAHABIR GENERAL STORE</t>
  </si>
  <si>
    <t>U121</t>
  </si>
  <si>
    <t>BERHAMPUR</t>
  </si>
  <si>
    <t>189</t>
  </si>
  <si>
    <t>ARNAPURNA TRADERS</t>
  </si>
  <si>
    <t>(RUPEES TWO LAKH SEVENTY THREE THOUSAND EIGHT HUNDRED NINETY ONLY)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</si>
  <si>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</si>
  <si>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</si>
  <si>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Bill Date: 31/07/2024
Bill NO : 14807
Total Amount: 273890.00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</si>
</sst>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2" fontId="3" fillId="2" borderId="12" xfId="1" applyNumberFormat="1" applyFont="1" applyFill="1" applyBorder="1" applyAlignment="1">
      <alignment horizontal="center" vertical="center" wrapText="1"/>
    </xf>
    <xf numFmtId="165" fontId="0" fillId="0" borderId="0" xfId="0" applyNumberFormat="1" applyFont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/>
    <xf numFmtId="0" fontId="0" fillId="0" borderId="2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0" fillId="0" borderId="15" xfId="0" applyNumberFormat="1" applyFont="1" applyBorder="1" applyAlignment="1">
      <alignment horizontal="left"/>
    </xf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 vertical="center"/>
    </xf>
    <xf numFmtId="2" fontId="0" fillId="0" borderId="15" xfId="0" applyNumberFormat="1" applyFont="1" applyBorder="1" applyAlignment="1">
      <alignment horizontal="right" vertical="center"/>
    </xf>
    <xf numFmtId="2" fontId="0" fillId="0" borderId="16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right" vertic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0" xfId="0" applyNumberFormat="1" applyFont="1" applyBorder="1" applyAlignment="1">
      <alignment horizontal="left"/>
    </xf>
    <xf numFmtId="0" fontId="0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horizontal="center"/>
    </xf>
    <xf numFmtId="2" fontId="0" fillId="0" borderId="10" xfId="0" applyNumberFormat="1" applyFont="1" applyBorder="1"/>
    <xf numFmtId="2" fontId="0" fillId="0" borderId="11" xfId="0" applyNumberFormat="1" applyFont="1" applyBorder="1"/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vertical="center" wrapText="1"/>
    </xf>
    <xf numFmtId="0" fontId="1" fillId="2" borderId="19" xfId="0" applyNumberFormat="1" applyFont="1" applyFill="1" applyBorder="1" applyAlignment="1">
      <alignment vertical="center" wrapText="1"/>
    </xf>
    <xf numFmtId="0" fontId="1" fillId="2" borderId="20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0" fillId="2" borderId="4" xfId="0" applyNumberFormat="1" applyFont="1" applyFill="1" applyBorder="1" applyAlignment="1">
      <alignment horizontal="center" wrapText="1"/>
    </xf>
    <xf numFmtId="0" fontId="1" fillId="0" borderId="23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10</xdr:col>
      <xdr:colOff>123824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5505449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workbookViewId="0">
      <selection activeCell="R2" sqref="R2"/>
    </sheetView>
  </sheetViews>
  <sheetFormatPr defaultColWidth="9" defaultRowHeight="15"/>
  <cols>
    <col min="1" max="1" width="4.5703125" style="2" customWidth="1"/>
    <col min="2" max="2" width="9.7109375" style="3" bestFit="1" customWidth="1"/>
    <col min="3" max="3" width="6.85546875" bestFit="1" customWidth="1"/>
    <col min="4" max="4" width="6.42578125" bestFit="1" customWidth="1"/>
    <col min="5" max="5" width="16.28515625" customWidth="1"/>
    <col min="6" max="6" width="6.7109375" customWidth="1"/>
    <col min="7" max="7" width="6.5703125" bestFit="1" customWidth="1"/>
    <col min="8" max="8" width="9.28515625" customWidth="1"/>
    <col min="9" max="9" width="8.28515625" style="6" bestFit="1" customWidth="1"/>
    <col min="10" max="10" width="8.85546875" bestFit="1" customWidth="1"/>
    <col min="11" max="11" width="7.5703125" customWidth="1"/>
    <col min="12" max="12" width="6.5703125" bestFit="1" customWidth="1"/>
    <col min="13" max="13" width="7.42578125" customWidth="1"/>
    <col min="14" max="14" width="9.42578125" customWidth="1"/>
    <col min="15" max="15" width="9" customWidth="1"/>
    <col min="16" max="16" width="9.5703125" bestFit="1" customWidth="1"/>
    <col min="17" max="17" width="32.7109375" bestFit="1" customWidth="1"/>
    <col min="18" max="19" width="9.5703125" bestFit="1" customWidth="1"/>
  </cols>
  <sheetData>
    <row r="1" spans="1:19" ht="90.75" customHeight="1" thickBot="1">
      <c r="A1" s="49"/>
      <c r="B1" s="50"/>
      <c r="C1" s="50"/>
      <c r="D1" s="50"/>
      <c r="E1" s="50"/>
      <c r="F1" s="50"/>
      <c r="G1" s="50"/>
      <c r="H1" s="50"/>
      <c r="I1" s="50"/>
      <c r="J1" s="50"/>
      <c r="K1" s="51"/>
      <c r="L1" s="52" t="s">
        <v>26</v>
      </c>
      <c r="M1" s="53"/>
      <c r="N1" s="53"/>
      <c r="O1" s="53"/>
      <c r="P1" s="54"/>
    </row>
    <row r="2" spans="1:19" ht="112.5" customHeight="1" thickBot="1">
      <c r="A2" s="55" t="s">
        <v>29</v>
      </c>
      <c r="B2" s="56"/>
      <c r="C2" s="56"/>
      <c r="D2" s="56"/>
      <c r="E2" s="56"/>
      <c r="F2" s="57"/>
      <c r="G2" s="57"/>
      <c r="H2" s="57"/>
      <c r="I2" s="57"/>
      <c r="J2" s="57"/>
      <c r="K2" s="57"/>
      <c r="L2" s="52" t="s">
        <v>152</v>
      </c>
      <c r="M2" s="53"/>
      <c r="N2" s="53"/>
      <c r="O2" s="53"/>
      <c r="P2" s="54"/>
      <c r="Q2" s="4"/>
      <c r="S2" s="4"/>
    </row>
    <row r="3" spans="1:19" s="2" customFormat="1" ht="30.75" thickBot="1">
      <c r="A3" s="7" t="s">
        <v>9</v>
      </c>
      <c r="B3" s="8" t="s">
        <v>11</v>
      </c>
      <c r="C3" s="9" t="s">
        <v>10</v>
      </c>
      <c r="D3" s="9" t="s">
        <v>14</v>
      </c>
      <c r="E3" s="9" t="s">
        <v>8</v>
      </c>
      <c r="F3" s="9" t="s">
        <v>12</v>
      </c>
      <c r="G3" s="9" t="s">
        <v>15</v>
      </c>
      <c r="H3" s="9" t="s">
        <v>16</v>
      </c>
      <c r="I3" s="10" t="s">
        <v>2</v>
      </c>
      <c r="J3" s="11" t="s">
        <v>17</v>
      </c>
      <c r="K3" s="11" t="s">
        <v>18</v>
      </c>
      <c r="L3" s="11" t="s">
        <v>19</v>
      </c>
      <c r="M3" s="11" t="s">
        <v>20</v>
      </c>
      <c r="N3" s="11" t="s">
        <v>21</v>
      </c>
      <c r="O3" s="11" t="s">
        <v>22</v>
      </c>
      <c r="P3" s="12" t="s">
        <v>23</v>
      </c>
      <c r="Q3" s="5" t="s">
        <v>13</v>
      </c>
    </row>
    <row r="4" spans="1:19" ht="15" customHeight="1">
      <c r="A4" s="24">
        <v>1</v>
      </c>
      <c r="B4" s="25" t="s">
        <v>44</v>
      </c>
      <c r="C4" s="26" t="s">
        <v>45</v>
      </c>
      <c r="D4" s="26" t="s">
        <v>24</v>
      </c>
      <c r="E4" s="27" t="s">
        <v>33</v>
      </c>
      <c r="F4" s="25" t="s">
        <v>46</v>
      </c>
      <c r="G4" s="28">
        <v>131</v>
      </c>
      <c r="H4" s="28">
        <v>6</v>
      </c>
      <c r="I4" s="28">
        <v>1654</v>
      </c>
      <c r="J4" s="29">
        <f>VLOOKUP(E4,'[1]SAFE CHEM INDUSTRIES'!$C$4:$D$105,2,FALSE)</f>
        <v>3.22</v>
      </c>
      <c r="K4" s="29">
        <v>75</v>
      </c>
      <c r="L4" s="29">
        <f>G4*2</f>
        <v>262</v>
      </c>
      <c r="M4" s="29">
        <v>30</v>
      </c>
      <c r="N4" s="29">
        <f>I4*J4+L4+M4</f>
        <v>5617.88</v>
      </c>
      <c r="O4" s="29">
        <f>H4*K4</f>
        <v>450</v>
      </c>
      <c r="P4" s="30">
        <f>N4+O4</f>
        <v>6067.88</v>
      </c>
      <c r="Q4" s="22" t="s">
        <v>34</v>
      </c>
    </row>
    <row r="5" spans="1:19" ht="15" customHeight="1">
      <c r="A5" s="31">
        <f>A4+1</f>
        <v>2</v>
      </c>
      <c r="B5" s="1" t="s">
        <v>44</v>
      </c>
      <c r="C5" s="13" t="s">
        <v>47</v>
      </c>
      <c r="D5" s="13" t="s">
        <v>24</v>
      </c>
      <c r="E5" s="16" t="s">
        <v>48</v>
      </c>
      <c r="F5" s="1" t="s">
        <v>49</v>
      </c>
      <c r="G5" s="17">
        <v>79</v>
      </c>
      <c r="H5" s="17">
        <v>7</v>
      </c>
      <c r="I5" s="17">
        <v>1772</v>
      </c>
      <c r="J5" s="18">
        <f>VLOOKUP(E5,'[1]SAFE CHEM INDUSTRIES'!$C$4:$D$105,2,FALSE)</f>
        <v>2.62</v>
      </c>
      <c r="K5" s="18">
        <v>75</v>
      </c>
      <c r="L5" s="18">
        <f t="shared" ref="L5:L34" si="0">G5*2</f>
        <v>158</v>
      </c>
      <c r="M5" s="18">
        <v>30</v>
      </c>
      <c r="N5" s="18">
        <f t="shared" ref="N5:N34" si="1">I5*J5+L5+M5</f>
        <v>4830.6400000000003</v>
      </c>
      <c r="O5" s="18">
        <f t="shared" ref="O5:O34" si="2">H5*K5</f>
        <v>525</v>
      </c>
      <c r="P5" s="32">
        <f t="shared" ref="P5:P35" si="3">N5+O5</f>
        <v>5355.64</v>
      </c>
      <c r="Q5" s="22" t="s">
        <v>50</v>
      </c>
    </row>
    <row r="6" spans="1:19" ht="15" customHeight="1">
      <c r="A6" s="31">
        <f t="shared" ref="A6:A35" si="4">A5+1</f>
        <v>3</v>
      </c>
      <c r="B6" s="1" t="s">
        <v>51</v>
      </c>
      <c r="C6" s="13" t="s">
        <v>52</v>
      </c>
      <c r="D6" s="13" t="s">
        <v>24</v>
      </c>
      <c r="E6" s="16" t="s">
        <v>48</v>
      </c>
      <c r="F6" s="1" t="s">
        <v>53</v>
      </c>
      <c r="G6" s="17">
        <v>138</v>
      </c>
      <c r="H6" s="17">
        <v>13</v>
      </c>
      <c r="I6" s="17">
        <v>2332</v>
      </c>
      <c r="J6" s="18">
        <f>VLOOKUP(E6,'[1]SAFE CHEM INDUSTRIES'!$C$4:$D$105,2,FALSE)</f>
        <v>2.62</v>
      </c>
      <c r="K6" s="18">
        <v>75</v>
      </c>
      <c r="L6" s="18">
        <f t="shared" si="0"/>
        <v>276</v>
      </c>
      <c r="M6" s="18">
        <v>30</v>
      </c>
      <c r="N6" s="18">
        <f t="shared" si="1"/>
        <v>6415.84</v>
      </c>
      <c r="O6" s="18">
        <f t="shared" si="2"/>
        <v>975</v>
      </c>
      <c r="P6" s="32">
        <f t="shared" si="3"/>
        <v>7390.84</v>
      </c>
      <c r="Q6" s="22" t="s">
        <v>50</v>
      </c>
    </row>
    <row r="7" spans="1:19" ht="15" customHeight="1">
      <c r="A7" s="31">
        <f t="shared" si="4"/>
        <v>4</v>
      </c>
      <c r="B7" s="1" t="s">
        <v>54</v>
      </c>
      <c r="C7" s="13" t="s">
        <v>55</v>
      </c>
      <c r="D7" s="13" t="s">
        <v>24</v>
      </c>
      <c r="E7" s="16" t="s">
        <v>56</v>
      </c>
      <c r="F7" s="1" t="s">
        <v>57</v>
      </c>
      <c r="G7" s="17">
        <v>137</v>
      </c>
      <c r="H7" s="17">
        <v>5</v>
      </c>
      <c r="I7" s="17">
        <v>1460</v>
      </c>
      <c r="J7" s="18">
        <f>VLOOKUP(E7,'[1]SAFE CHEM INDUSTRIES'!$C$4:$D$105,2,FALSE)</f>
        <v>3.25</v>
      </c>
      <c r="K7" s="18">
        <v>75</v>
      </c>
      <c r="L7" s="18">
        <f t="shared" si="0"/>
        <v>274</v>
      </c>
      <c r="M7" s="18">
        <v>30</v>
      </c>
      <c r="N7" s="18">
        <f t="shared" si="1"/>
        <v>5049</v>
      </c>
      <c r="O7" s="18">
        <f t="shared" si="2"/>
        <v>375</v>
      </c>
      <c r="P7" s="32">
        <f t="shared" si="3"/>
        <v>5424</v>
      </c>
      <c r="Q7" s="22" t="s">
        <v>58</v>
      </c>
    </row>
    <row r="8" spans="1:19" ht="15" customHeight="1">
      <c r="A8" s="31">
        <f t="shared" si="4"/>
        <v>5</v>
      </c>
      <c r="B8" s="1" t="s">
        <v>59</v>
      </c>
      <c r="C8" s="13" t="s">
        <v>60</v>
      </c>
      <c r="D8" s="13" t="s">
        <v>24</v>
      </c>
      <c r="E8" s="16" t="s">
        <v>61</v>
      </c>
      <c r="F8" s="1" t="s">
        <v>62</v>
      </c>
      <c r="G8" s="17">
        <v>239</v>
      </c>
      <c r="H8" s="17">
        <v>1</v>
      </c>
      <c r="I8" s="17">
        <v>2245</v>
      </c>
      <c r="J8" s="18">
        <f>VLOOKUP(E8,'[1]SAFE CHEM INDUSTRIES'!$C$4:$D$105,2,FALSE)</f>
        <v>2.82</v>
      </c>
      <c r="K8" s="18">
        <v>75</v>
      </c>
      <c r="L8" s="18">
        <f t="shared" si="0"/>
        <v>478</v>
      </c>
      <c r="M8" s="18">
        <v>30</v>
      </c>
      <c r="N8" s="18">
        <f t="shared" si="1"/>
        <v>6838.9</v>
      </c>
      <c r="O8" s="18">
        <f t="shared" si="2"/>
        <v>75</v>
      </c>
      <c r="P8" s="32">
        <f t="shared" si="3"/>
        <v>6913.9</v>
      </c>
      <c r="Q8" s="22" t="s">
        <v>63</v>
      </c>
    </row>
    <row r="9" spans="1:19" ht="15" customHeight="1">
      <c r="A9" s="31">
        <f t="shared" si="4"/>
        <v>6</v>
      </c>
      <c r="B9" s="1" t="s">
        <v>64</v>
      </c>
      <c r="C9" s="13" t="s">
        <v>65</v>
      </c>
      <c r="D9" s="13" t="s">
        <v>24</v>
      </c>
      <c r="E9" s="16" t="s">
        <v>66</v>
      </c>
      <c r="F9" s="1" t="s">
        <v>67</v>
      </c>
      <c r="G9" s="17">
        <v>161</v>
      </c>
      <c r="H9" s="17">
        <v>5</v>
      </c>
      <c r="I9" s="17">
        <v>1640</v>
      </c>
      <c r="J9" s="18">
        <f>VLOOKUP(E9,'[1]SAFE CHEM INDUSTRIES'!$C$4:$D$105,2,FALSE)</f>
        <v>4.0200000000000005</v>
      </c>
      <c r="K9" s="18">
        <v>75</v>
      </c>
      <c r="L9" s="18">
        <f t="shared" si="0"/>
        <v>322</v>
      </c>
      <c r="M9" s="18">
        <v>30</v>
      </c>
      <c r="N9" s="18">
        <f t="shared" si="1"/>
        <v>6944.8000000000011</v>
      </c>
      <c r="O9" s="18">
        <f t="shared" si="2"/>
        <v>375</v>
      </c>
      <c r="P9" s="32">
        <f t="shared" si="3"/>
        <v>7319.8000000000011</v>
      </c>
      <c r="Q9" s="22" t="s">
        <v>68</v>
      </c>
    </row>
    <row r="10" spans="1:19" ht="15" customHeight="1">
      <c r="A10" s="31">
        <f t="shared" si="4"/>
        <v>7</v>
      </c>
      <c r="B10" s="1" t="s">
        <v>64</v>
      </c>
      <c r="C10" s="13" t="s">
        <v>69</v>
      </c>
      <c r="D10" s="13" t="s">
        <v>24</v>
      </c>
      <c r="E10" s="16" t="s">
        <v>70</v>
      </c>
      <c r="F10" s="1" t="s">
        <v>71</v>
      </c>
      <c r="G10" s="17">
        <v>108</v>
      </c>
      <c r="H10" s="17">
        <v>5</v>
      </c>
      <c r="I10" s="17">
        <v>1207</v>
      </c>
      <c r="J10" s="18">
        <f>VLOOKUP(E10,'[1]SAFE CHEM INDUSTRIES'!$C$4:$D$105,2,FALSE)</f>
        <v>3.25</v>
      </c>
      <c r="K10" s="18">
        <v>75</v>
      </c>
      <c r="L10" s="18">
        <f t="shared" si="0"/>
        <v>216</v>
      </c>
      <c r="M10" s="18">
        <v>30</v>
      </c>
      <c r="N10" s="18">
        <f t="shared" si="1"/>
        <v>4168.75</v>
      </c>
      <c r="O10" s="18">
        <f t="shared" si="2"/>
        <v>375</v>
      </c>
      <c r="P10" s="32">
        <f t="shared" si="3"/>
        <v>4543.75</v>
      </c>
      <c r="Q10" s="22" t="s">
        <v>72</v>
      </c>
    </row>
    <row r="11" spans="1:19" ht="15" customHeight="1">
      <c r="A11" s="31">
        <f t="shared" si="4"/>
        <v>8</v>
      </c>
      <c r="B11" s="1" t="s">
        <v>64</v>
      </c>
      <c r="C11" s="13" t="s">
        <v>73</v>
      </c>
      <c r="D11" s="13" t="s">
        <v>24</v>
      </c>
      <c r="E11" s="16" t="s">
        <v>74</v>
      </c>
      <c r="F11" s="1" t="s">
        <v>75</v>
      </c>
      <c r="G11" s="17">
        <v>261</v>
      </c>
      <c r="H11" s="17">
        <v>15</v>
      </c>
      <c r="I11" s="17">
        <v>3480</v>
      </c>
      <c r="J11" s="19" t="s">
        <v>25</v>
      </c>
      <c r="K11" s="19" t="s">
        <v>25</v>
      </c>
      <c r="L11" s="19" t="s">
        <v>25</v>
      </c>
      <c r="M11" s="18">
        <v>30</v>
      </c>
      <c r="N11" s="18">
        <v>15530</v>
      </c>
      <c r="O11" s="18">
        <v>0</v>
      </c>
      <c r="P11" s="32">
        <f t="shared" si="3"/>
        <v>15530</v>
      </c>
      <c r="Q11" s="22" t="s">
        <v>76</v>
      </c>
    </row>
    <row r="12" spans="1:19" ht="15" customHeight="1">
      <c r="A12" s="31">
        <f t="shared" si="4"/>
        <v>9</v>
      </c>
      <c r="B12" s="1" t="s">
        <v>77</v>
      </c>
      <c r="C12" s="13" t="s">
        <v>78</v>
      </c>
      <c r="D12" s="13" t="s">
        <v>24</v>
      </c>
      <c r="E12" s="16" t="s">
        <v>79</v>
      </c>
      <c r="F12" s="1" t="s">
        <v>80</v>
      </c>
      <c r="G12" s="17">
        <v>675</v>
      </c>
      <c r="H12" s="17">
        <v>14</v>
      </c>
      <c r="I12" s="17">
        <v>6257</v>
      </c>
      <c r="J12" s="19" t="s">
        <v>25</v>
      </c>
      <c r="K12" s="19" t="s">
        <v>25</v>
      </c>
      <c r="L12" s="19" t="s">
        <v>25</v>
      </c>
      <c r="M12" s="18">
        <v>30</v>
      </c>
      <c r="N12" s="18">
        <v>18250</v>
      </c>
      <c r="O12" s="18">
        <v>0</v>
      </c>
      <c r="P12" s="32">
        <f t="shared" si="3"/>
        <v>18250</v>
      </c>
      <c r="Q12" s="22" t="s">
        <v>81</v>
      </c>
    </row>
    <row r="13" spans="1:19" ht="15" customHeight="1">
      <c r="A13" s="31">
        <f t="shared" si="4"/>
        <v>10</v>
      </c>
      <c r="B13" s="1" t="s">
        <v>77</v>
      </c>
      <c r="C13" s="13" t="s">
        <v>82</v>
      </c>
      <c r="D13" s="13" t="s">
        <v>24</v>
      </c>
      <c r="E13" s="16" t="s">
        <v>6</v>
      </c>
      <c r="F13" s="1" t="s">
        <v>83</v>
      </c>
      <c r="G13" s="17">
        <v>149</v>
      </c>
      <c r="H13" s="17">
        <v>21</v>
      </c>
      <c r="I13" s="17">
        <v>2964</v>
      </c>
      <c r="J13" s="18">
        <f>VLOOKUP(E13,'[1]SAFE CHEM INDUSTRIES'!$C$4:$D$105,2,FALSE)</f>
        <v>3.2200000000000006</v>
      </c>
      <c r="K13" s="18">
        <v>75</v>
      </c>
      <c r="L13" s="18">
        <f t="shared" si="0"/>
        <v>298</v>
      </c>
      <c r="M13" s="18">
        <v>30</v>
      </c>
      <c r="N13" s="18">
        <f t="shared" si="1"/>
        <v>9872.0800000000017</v>
      </c>
      <c r="O13" s="18">
        <f t="shared" si="2"/>
        <v>1575</v>
      </c>
      <c r="P13" s="32">
        <f t="shared" si="3"/>
        <v>11447.080000000002</v>
      </c>
      <c r="Q13" s="22" t="s">
        <v>27</v>
      </c>
    </row>
    <row r="14" spans="1:19" ht="15" customHeight="1">
      <c r="A14" s="31">
        <f t="shared" si="4"/>
        <v>11</v>
      </c>
      <c r="B14" s="1" t="s">
        <v>84</v>
      </c>
      <c r="C14" s="13" t="s">
        <v>85</v>
      </c>
      <c r="D14" s="13" t="s">
        <v>24</v>
      </c>
      <c r="E14" s="16" t="s">
        <v>86</v>
      </c>
      <c r="F14" s="1" t="s">
        <v>87</v>
      </c>
      <c r="G14" s="17">
        <v>121</v>
      </c>
      <c r="H14" s="17">
        <v>6</v>
      </c>
      <c r="I14" s="17">
        <v>1176</v>
      </c>
      <c r="J14" s="18">
        <f>VLOOKUP(E14,'[1]SAFE CHEM INDUSTRIES'!$C$4:$D$105,2,FALSE)</f>
        <v>3.32</v>
      </c>
      <c r="K14" s="18">
        <v>75</v>
      </c>
      <c r="L14" s="18">
        <f t="shared" si="0"/>
        <v>242</v>
      </c>
      <c r="M14" s="18">
        <v>30</v>
      </c>
      <c r="N14" s="18">
        <f t="shared" si="1"/>
        <v>4176.32</v>
      </c>
      <c r="O14" s="18">
        <f t="shared" si="2"/>
        <v>450</v>
      </c>
      <c r="P14" s="32">
        <f t="shared" si="3"/>
        <v>4626.32</v>
      </c>
      <c r="Q14" s="22" t="s">
        <v>88</v>
      </c>
    </row>
    <row r="15" spans="1:19" ht="15" customHeight="1">
      <c r="A15" s="31">
        <f t="shared" si="4"/>
        <v>12</v>
      </c>
      <c r="B15" s="1" t="s">
        <v>84</v>
      </c>
      <c r="C15" s="13" t="s">
        <v>89</v>
      </c>
      <c r="D15" s="13" t="s">
        <v>24</v>
      </c>
      <c r="E15" s="16" t="s">
        <v>4</v>
      </c>
      <c r="F15" s="1" t="s">
        <v>90</v>
      </c>
      <c r="G15" s="17">
        <v>404</v>
      </c>
      <c r="H15" s="17">
        <v>8</v>
      </c>
      <c r="I15" s="17">
        <v>4382</v>
      </c>
      <c r="J15" s="18">
        <f>VLOOKUP(E15,'[1]SAFE CHEM INDUSTRIES'!$C$4:$D$105,2,FALSE)</f>
        <v>3.8200000000000007</v>
      </c>
      <c r="K15" s="18">
        <v>75</v>
      </c>
      <c r="L15" s="18">
        <f t="shared" si="0"/>
        <v>808</v>
      </c>
      <c r="M15" s="18">
        <v>30</v>
      </c>
      <c r="N15" s="18">
        <f t="shared" si="1"/>
        <v>17577.240000000002</v>
      </c>
      <c r="O15" s="18">
        <f t="shared" si="2"/>
        <v>600</v>
      </c>
      <c r="P15" s="32">
        <f t="shared" si="3"/>
        <v>18177.240000000002</v>
      </c>
      <c r="Q15" s="22" t="s">
        <v>40</v>
      </c>
    </row>
    <row r="16" spans="1:19" ht="15" customHeight="1">
      <c r="A16" s="31">
        <f t="shared" si="4"/>
        <v>13</v>
      </c>
      <c r="B16" s="1" t="s">
        <v>84</v>
      </c>
      <c r="C16" s="13" t="s">
        <v>91</v>
      </c>
      <c r="D16" s="13" t="s">
        <v>24</v>
      </c>
      <c r="E16" s="16" t="s">
        <v>74</v>
      </c>
      <c r="F16" s="1" t="s">
        <v>92</v>
      </c>
      <c r="G16" s="17">
        <v>265</v>
      </c>
      <c r="H16" s="17">
        <v>18</v>
      </c>
      <c r="I16" s="17">
        <v>3570</v>
      </c>
      <c r="J16" s="19" t="s">
        <v>25</v>
      </c>
      <c r="K16" s="19" t="s">
        <v>25</v>
      </c>
      <c r="L16" s="19" t="s">
        <v>25</v>
      </c>
      <c r="M16" s="18">
        <v>30</v>
      </c>
      <c r="N16" s="18">
        <v>16030</v>
      </c>
      <c r="O16" s="18">
        <v>0</v>
      </c>
      <c r="P16" s="32">
        <f t="shared" si="3"/>
        <v>16030</v>
      </c>
      <c r="Q16" s="22" t="s">
        <v>76</v>
      </c>
    </row>
    <row r="17" spans="1:17" ht="15" customHeight="1">
      <c r="A17" s="31">
        <f t="shared" si="4"/>
        <v>14</v>
      </c>
      <c r="B17" s="1" t="s">
        <v>93</v>
      </c>
      <c r="C17" s="13" t="s">
        <v>94</v>
      </c>
      <c r="D17" s="13" t="s">
        <v>24</v>
      </c>
      <c r="E17" s="16" t="s">
        <v>28</v>
      </c>
      <c r="F17" s="1" t="s">
        <v>95</v>
      </c>
      <c r="G17" s="17">
        <v>102</v>
      </c>
      <c r="H17" s="17">
        <v>13</v>
      </c>
      <c r="I17" s="17">
        <v>1660</v>
      </c>
      <c r="J17" s="18">
        <f>VLOOKUP(E17,'[1]SAFE CHEM INDUSTRIES'!$C$4:$D$105,2,FALSE)</f>
        <v>2.52</v>
      </c>
      <c r="K17" s="18">
        <v>75</v>
      </c>
      <c r="L17" s="18">
        <f t="shared" si="0"/>
        <v>204</v>
      </c>
      <c r="M17" s="18">
        <v>30</v>
      </c>
      <c r="N17" s="18">
        <f t="shared" si="1"/>
        <v>4417.2</v>
      </c>
      <c r="O17" s="18">
        <f t="shared" si="2"/>
        <v>975</v>
      </c>
      <c r="P17" s="32">
        <f t="shared" si="3"/>
        <v>5392.2</v>
      </c>
      <c r="Q17" s="22" t="s">
        <v>37</v>
      </c>
    </row>
    <row r="18" spans="1:17" ht="15" customHeight="1">
      <c r="A18" s="31">
        <f t="shared" si="4"/>
        <v>15</v>
      </c>
      <c r="B18" s="1" t="s">
        <v>96</v>
      </c>
      <c r="C18" s="13" t="s">
        <v>97</v>
      </c>
      <c r="D18" s="13" t="s">
        <v>24</v>
      </c>
      <c r="E18" s="16" t="s">
        <v>56</v>
      </c>
      <c r="F18" s="1" t="s">
        <v>98</v>
      </c>
      <c r="G18" s="17">
        <v>170</v>
      </c>
      <c r="H18" s="17">
        <v>1</v>
      </c>
      <c r="I18" s="17">
        <v>1252</v>
      </c>
      <c r="J18" s="18">
        <f>VLOOKUP(E18,'[1]SAFE CHEM INDUSTRIES'!$C$4:$D$105,2,FALSE)</f>
        <v>3.25</v>
      </c>
      <c r="K18" s="18">
        <v>75</v>
      </c>
      <c r="L18" s="18">
        <f t="shared" si="0"/>
        <v>340</v>
      </c>
      <c r="M18" s="18">
        <v>30</v>
      </c>
      <c r="N18" s="18">
        <f t="shared" si="1"/>
        <v>4439</v>
      </c>
      <c r="O18" s="18">
        <f t="shared" si="2"/>
        <v>75</v>
      </c>
      <c r="P18" s="32">
        <f t="shared" si="3"/>
        <v>4514</v>
      </c>
      <c r="Q18" s="22" t="s">
        <v>58</v>
      </c>
    </row>
    <row r="19" spans="1:17" ht="15" customHeight="1">
      <c r="A19" s="31">
        <f t="shared" si="4"/>
        <v>16</v>
      </c>
      <c r="B19" s="1" t="s">
        <v>96</v>
      </c>
      <c r="C19" s="13" t="s">
        <v>99</v>
      </c>
      <c r="D19" s="13" t="s">
        <v>24</v>
      </c>
      <c r="E19" s="16" t="s">
        <v>5</v>
      </c>
      <c r="F19" s="1" t="s">
        <v>100</v>
      </c>
      <c r="G19" s="17">
        <v>116</v>
      </c>
      <c r="H19" s="17">
        <v>6</v>
      </c>
      <c r="I19" s="17">
        <v>1206</v>
      </c>
      <c r="J19" s="18">
        <f>VLOOKUP(E19,'[1]SAFE CHEM INDUSTRIES'!$C$4:$D$105,2,FALSE)</f>
        <v>4.2700000000000005</v>
      </c>
      <c r="K19" s="18">
        <v>75</v>
      </c>
      <c r="L19" s="18">
        <f t="shared" si="0"/>
        <v>232</v>
      </c>
      <c r="M19" s="18">
        <v>30</v>
      </c>
      <c r="N19" s="18">
        <f t="shared" si="1"/>
        <v>5411.6200000000008</v>
      </c>
      <c r="O19" s="18">
        <f t="shared" si="2"/>
        <v>450</v>
      </c>
      <c r="P19" s="32">
        <f t="shared" si="3"/>
        <v>5861.6200000000008</v>
      </c>
      <c r="Q19" s="22" t="s">
        <v>0</v>
      </c>
    </row>
    <row r="20" spans="1:17" ht="15" customHeight="1">
      <c r="A20" s="31">
        <f t="shared" si="4"/>
        <v>17</v>
      </c>
      <c r="B20" s="1" t="s">
        <v>96</v>
      </c>
      <c r="C20" s="13" t="s">
        <v>101</v>
      </c>
      <c r="D20" s="13" t="s">
        <v>24</v>
      </c>
      <c r="E20" s="16" t="s">
        <v>35</v>
      </c>
      <c r="F20" s="1" t="s">
        <v>102</v>
      </c>
      <c r="G20" s="17">
        <v>86</v>
      </c>
      <c r="H20" s="17">
        <v>4</v>
      </c>
      <c r="I20" s="17">
        <v>1064</v>
      </c>
      <c r="J20" s="18">
        <f>VLOOKUP(E20,'[1]SAFE CHEM INDUSTRIES'!$C$4:$D$105,2,FALSE)</f>
        <v>1.92</v>
      </c>
      <c r="K20" s="18">
        <v>75</v>
      </c>
      <c r="L20" s="18">
        <f t="shared" si="0"/>
        <v>172</v>
      </c>
      <c r="M20" s="18">
        <v>30</v>
      </c>
      <c r="N20" s="18">
        <f t="shared" si="1"/>
        <v>2244.88</v>
      </c>
      <c r="O20" s="18">
        <f t="shared" si="2"/>
        <v>300</v>
      </c>
      <c r="P20" s="32">
        <f t="shared" si="3"/>
        <v>2544.88</v>
      </c>
      <c r="Q20" s="22" t="s">
        <v>36</v>
      </c>
    </row>
    <row r="21" spans="1:17" ht="15" customHeight="1">
      <c r="A21" s="31">
        <f t="shared" si="4"/>
        <v>18</v>
      </c>
      <c r="B21" s="1" t="s">
        <v>103</v>
      </c>
      <c r="C21" s="13" t="s">
        <v>104</v>
      </c>
      <c r="D21" s="13" t="s">
        <v>24</v>
      </c>
      <c r="E21" s="16" t="s">
        <v>3</v>
      </c>
      <c r="F21" s="1" t="s">
        <v>105</v>
      </c>
      <c r="G21" s="17">
        <v>287</v>
      </c>
      <c r="H21" s="17">
        <v>10</v>
      </c>
      <c r="I21" s="17">
        <v>3054</v>
      </c>
      <c r="J21" s="19" t="s">
        <v>25</v>
      </c>
      <c r="K21" s="19" t="s">
        <v>25</v>
      </c>
      <c r="L21" s="19" t="s">
        <v>25</v>
      </c>
      <c r="M21" s="18">
        <v>30</v>
      </c>
      <c r="N21" s="18">
        <v>8530</v>
      </c>
      <c r="O21" s="18">
        <v>0</v>
      </c>
      <c r="P21" s="32">
        <f t="shared" si="3"/>
        <v>8530</v>
      </c>
      <c r="Q21" s="22" t="s">
        <v>30</v>
      </c>
    </row>
    <row r="22" spans="1:17" ht="15" customHeight="1">
      <c r="A22" s="31">
        <f t="shared" si="4"/>
        <v>19</v>
      </c>
      <c r="B22" s="1" t="s">
        <v>106</v>
      </c>
      <c r="C22" s="13" t="s">
        <v>107</v>
      </c>
      <c r="D22" s="13" t="s">
        <v>24</v>
      </c>
      <c r="E22" s="16" t="s">
        <v>3</v>
      </c>
      <c r="F22" s="1" t="s">
        <v>108</v>
      </c>
      <c r="G22" s="17">
        <v>113</v>
      </c>
      <c r="H22" s="17">
        <v>5</v>
      </c>
      <c r="I22" s="17">
        <v>1214</v>
      </c>
      <c r="J22" s="18">
        <f>VLOOKUP(E22,'[1]SAFE CHEM INDUSTRIES'!$C$4:$D$105,2,FALSE)</f>
        <v>2.5200000000000005</v>
      </c>
      <c r="K22" s="18">
        <v>75</v>
      </c>
      <c r="L22" s="18">
        <f t="shared" si="0"/>
        <v>226</v>
      </c>
      <c r="M22" s="18">
        <v>30</v>
      </c>
      <c r="N22" s="18">
        <f t="shared" si="1"/>
        <v>3315.2800000000007</v>
      </c>
      <c r="O22" s="18">
        <f t="shared" si="2"/>
        <v>375</v>
      </c>
      <c r="P22" s="32">
        <f t="shared" si="3"/>
        <v>3690.2800000000007</v>
      </c>
      <c r="Q22" s="22" t="s">
        <v>109</v>
      </c>
    </row>
    <row r="23" spans="1:17" ht="15" customHeight="1">
      <c r="A23" s="31">
        <f t="shared" si="4"/>
        <v>20</v>
      </c>
      <c r="B23" s="1" t="s">
        <v>110</v>
      </c>
      <c r="C23" s="13" t="s">
        <v>111</v>
      </c>
      <c r="D23" s="13" t="s">
        <v>24</v>
      </c>
      <c r="E23" s="16" t="s">
        <v>48</v>
      </c>
      <c r="F23" s="1" t="s">
        <v>112</v>
      </c>
      <c r="G23" s="17">
        <v>136</v>
      </c>
      <c r="H23" s="17">
        <v>9</v>
      </c>
      <c r="I23" s="17">
        <v>1706</v>
      </c>
      <c r="J23" s="18">
        <f>VLOOKUP(E23,'[1]SAFE CHEM INDUSTRIES'!$C$4:$D$105,2,FALSE)</f>
        <v>2.62</v>
      </c>
      <c r="K23" s="18">
        <v>75</v>
      </c>
      <c r="L23" s="18">
        <f t="shared" si="0"/>
        <v>272</v>
      </c>
      <c r="M23" s="18">
        <v>30</v>
      </c>
      <c r="N23" s="18">
        <f t="shared" si="1"/>
        <v>4771.72</v>
      </c>
      <c r="O23" s="18">
        <f t="shared" si="2"/>
        <v>675</v>
      </c>
      <c r="P23" s="32">
        <f t="shared" si="3"/>
        <v>5446.72</v>
      </c>
      <c r="Q23" s="22" t="s">
        <v>50</v>
      </c>
    </row>
    <row r="24" spans="1:17" ht="15" customHeight="1">
      <c r="A24" s="31">
        <f t="shared" si="4"/>
        <v>21</v>
      </c>
      <c r="B24" s="1" t="s">
        <v>110</v>
      </c>
      <c r="C24" s="13" t="s">
        <v>113</v>
      </c>
      <c r="D24" s="13" t="s">
        <v>24</v>
      </c>
      <c r="E24" s="16" t="s">
        <v>38</v>
      </c>
      <c r="F24" s="1" t="s">
        <v>114</v>
      </c>
      <c r="G24" s="17">
        <v>146</v>
      </c>
      <c r="H24" s="17">
        <v>2</v>
      </c>
      <c r="I24" s="17">
        <v>1295</v>
      </c>
      <c r="J24" s="18">
        <f>VLOOKUP(E24,'[1]SAFE CHEM INDUSTRIES'!$C$4:$D$105,2,FALSE)</f>
        <v>4.82</v>
      </c>
      <c r="K24" s="18">
        <v>75</v>
      </c>
      <c r="L24" s="18">
        <f t="shared" si="0"/>
        <v>292</v>
      </c>
      <c r="M24" s="18">
        <v>30</v>
      </c>
      <c r="N24" s="18">
        <f t="shared" si="1"/>
        <v>6563.9000000000005</v>
      </c>
      <c r="O24" s="18">
        <f t="shared" si="2"/>
        <v>150</v>
      </c>
      <c r="P24" s="32">
        <f t="shared" si="3"/>
        <v>6713.9000000000005</v>
      </c>
      <c r="Q24" s="22" t="s">
        <v>39</v>
      </c>
    </row>
    <row r="25" spans="1:17" ht="15" customHeight="1">
      <c r="A25" s="33">
        <f t="shared" si="4"/>
        <v>22</v>
      </c>
      <c r="B25" s="14" t="s">
        <v>110</v>
      </c>
      <c r="C25" s="13" t="s">
        <v>115</v>
      </c>
      <c r="D25" s="20" t="s">
        <v>24</v>
      </c>
      <c r="E25" s="21" t="s">
        <v>116</v>
      </c>
      <c r="F25" s="14" t="s">
        <v>117</v>
      </c>
      <c r="G25" s="17">
        <v>92</v>
      </c>
      <c r="H25" s="17">
        <v>1</v>
      </c>
      <c r="I25" s="17">
        <v>890</v>
      </c>
      <c r="J25" s="18">
        <v>3.57</v>
      </c>
      <c r="K25" s="18">
        <v>75</v>
      </c>
      <c r="L25" s="18">
        <f t="shared" si="0"/>
        <v>184</v>
      </c>
      <c r="M25" s="18">
        <v>30</v>
      </c>
      <c r="N25" s="18">
        <f t="shared" si="1"/>
        <v>3391.2999999999997</v>
      </c>
      <c r="O25" s="18">
        <f t="shared" si="2"/>
        <v>75</v>
      </c>
      <c r="P25" s="32">
        <f t="shared" si="3"/>
        <v>3466.2999999999997</v>
      </c>
      <c r="Q25" s="23" t="s">
        <v>118</v>
      </c>
    </row>
    <row r="26" spans="1:17" ht="15" customHeight="1">
      <c r="A26" s="31">
        <f t="shared" si="4"/>
        <v>23</v>
      </c>
      <c r="B26" s="1" t="s">
        <v>110</v>
      </c>
      <c r="C26" s="13" t="s">
        <v>119</v>
      </c>
      <c r="D26" s="13" t="s">
        <v>24</v>
      </c>
      <c r="E26" s="16" t="s">
        <v>7</v>
      </c>
      <c r="F26" s="1" t="s">
        <v>120</v>
      </c>
      <c r="G26" s="17">
        <v>254</v>
      </c>
      <c r="H26" s="17">
        <v>12</v>
      </c>
      <c r="I26" s="17">
        <v>3250</v>
      </c>
      <c r="J26" s="19" t="s">
        <v>25</v>
      </c>
      <c r="K26" s="19" t="s">
        <v>25</v>
      </c>
      <c r="L26" s="19" t="s">
        <v>25</v>
      </c>
      <c r="M26" s="18">
        <v>30</v>
      </c>
      <c r="N26" s="18">
        <v>9230</v>
      </c>
      <c r="O26" s="18">
        <v>0</v>
      </c>
      <c r="P26" s="32">
        <f t="shared" si="3"/>
        <v>9230</v>
      </c>
      <c r="Q26" s="22" t="s">
        <v>1</v>
      </c>
    </row>
    <row r="27" spans="1:17" ht="15" customHeight="1">
      <c r="A27" s="31">
        <f t="shared" si="4"/>
        <v>24</v>
      </c>
      <c r="B27" s="1" t="s">
        <v>110</v>
      </c>
      <c r="C27" s="13" t="s">
        <v>121</v>
      </c>
      <c r="D27" s="13" t="s">
        <v>24</v>
      </c>
      <c r="E27" s="16" t="s">
        <v>42</v>
      </c>
      <c r="F27" s="1" t="s">
        <v>122</v>
      </c>
      <c r="G27" s="17">
        <v>108</v>
      </c>
      <c r="H27" s="17"/>
      <c r="I27" s="17">
        <v>1218</v>
      </c>
      <c r="J27" s="18">
        <f>VLOOKUP(E27,'[1]SAFE CHEM INDUSTRIES'!$C$4:$D$105,2,FALSE)</f>
        <v>4.57</v>
      </c>
      <c r="K27" s="18">
        <v>75</v>
      </c>
      <c r="L27" s="18">
        <f t="shared" si="0"/>
        <v>216</v>
      </c>
      <c r="M27" s="18">
        <v>30</v>
      </c>
      <c r="N27" s="18">
        <f t="shared" si="1"/>
        <v>5812.26</v>
      </c>
      <c r="O27" s="18">
        <f t="shared" si="2"/>
        <v>0</v>
      </c>
      <c r="P27" s="32">
        <f t="shared" si="3"/>
        <v>5812.26</v>
      </c>
      <c r="Q27" s="22" t="s">
        <v>43</v>
      </c>
    </row>
    <row r="28" spans="1:17" ht="15" customHeight="1">
      <c r="A28" s="31">
        <f t="shared" si="4"/>
        <v>25</v>
      </c>
      <c r="B28" s="1" t="s">
        <v>123</v>
      </c>
      <c r="C28" s="13" t="s">
        <v>124</v>
      </c>
      <c r="D28" s="13" t="s">
        <v>24</v>
      </c>
      <c r="E28" s="16" t="s">
        <v>125</v>
      </c>
      <c r="F28" s="1" t="s">
        <v>126</v>
      </c>
      <c r="G28" s="17">
        <v>168</v>
      </c>
      <c r="H28" s="17">
        <v>25</v>
      </c>
      <c r="I28" s="17">
        <v>2992</v>
      </c>
      <c r="J28" s="18">
        <f>VLOOKUP(E28,'[1]SAFE CHEM INDUSTRIES'!$C$4:$D$105,2,FALSE)</f>
        <v>3.22</v>
      </c>
      <c r="K28" s="18">
        <v>75</v>
      </c>
      <c r="L28" s="18">
        <f t="shared" si="0"/>
        <v>336</v>
      </c>
      <c r="M28" s="18">
        <v>30</v>
      </c>
      <c r="N28" s="18">
        <f t="shared" si="1"/>
        <v>10000.24</v>
      </c>
      <c r="O28" s="18">
        <f t="shared" si="2"/>
        <v>1875</v>
      </c>
      <c r="P28" s="32">
        <f t="shared" si="3"/>
        <v>11875.24</v>
      </c>
      <c r="Q28" s="22" t="s">
        <v>127</v>
      </c>
    </row>
    <row r="29" spans="1:17" ht="15" customHeight="1">
      <c r="A29" s="31">
        <f t="shared" si="4"/>
        <v>26</v>
      </c>
      <c r="B29" s="1" t="s">
        <v>123</v>
      </c>
      <c r="C29" s="13" t="s">
        <v>128</v>
      </c>
      <c r="D29" s="13" t="s">
        <v>24</v>
      </c>
      <c r="E29" s="16" t="s">
        <v>28</v>
      </c>
      <c r="F29" s="1" t="s">
        <v>129</v>
      </c>
      <c r="G29" s="17">
        <v>138</v>
      </c>
      <c r="H29" s="17">
        <v>7</v>
      </c>
      <c r="I29" s="17">
        <v>1768</v>
      </c>
      <c r="J29" s="18">
        <f>VLOOKUP(E29,'[1]SAFE CHEM INDUSTRIES'!$C$4:$D$105,2,FALSE)</f>
        <v>2.52</v>
      </c>
      <c r="K29" s="18">
        <v>75</v>
      </c>
      <c r="L29" s="18">
        <f t="shared" si="0"/>
        <v>276</v>
      </c>
      <c r="M29" s="18">
        <v>30</v>
      </c>
      <c r="N29" s="18">
        <f t="shared" si="1"/>
        <v>4761.3599999999997</v>
      </c>
      <c r="O29" s="18">
        <f t="shared" si="2"/>
        <v>525</v>
      </c>
      <c r="P29" s="32">
        <f t="shared" si="3"/>
        <v>5286.36</v>
      </c>
      <c r="Q29" s="22" t="s">
        <v>37</v>
      </c>
    </row>
    <row r="30" spans="1:17" ht="15" customHeight="1">
      <c r="A30" s="31">
        <f t="shared" si="4"/>
        <v>27</v>
      </c>
      <c r="B30" s="1" t="s">
        <v>123</v>
      </c>
      <c r="C30" s="13" t="s">
        <v>130</v>
      </c>
      <c r="D30" s="13" t="s">
        <v>24</v>
      </c>
      <c r="E30" s="16" t="s">
        <v>79</v>
      </c>
      <c r="F30" s="1" t="s">
        <v>131</v>
      </c>
      <c r="G30" s="17">
        <v>634</v>
      </c>
      <c r="H30" s="17">
        <v>14</v>
      </c>
      <c r="I30" s="17">
        <v>5750</v>
      </c>
      <c r="J30" s="19" t="s">
        <v>25</v>
      </c>
      <c r="K30" s="19" t="s">
        <v>25</v>
      </c>
      <c r="L30" s="19" t="s">
        <v>25</v>
      </c>
      <c r="M30" s="18">
        <v>30</v>
      </c>
      <c r="N30" s="18">
        <v>18250</v>
      </c>
      <c r="O30" s="18">
        <v>0</v>
      </c>
      <c r="P30" s="32">
        <f t="shared" si="3"/>
        <v>18250</v>
      </c>
      <c r="Q30" s="22" t="s">
        <v>81</v>
      </c>
    </row>
    <row r="31" spans="1:17" ht="15" customHeight="1">
      <c r="A31" s="31">
        <f t="shared" si="4"/>
        <v>28</v>
      </c>
      <c r="B31" s="1" t="s">
        <v>123</v>
      </c>
      <c r="C31" s="13" t="s">
        <v>132</v>
      </c>
      <c r="D31" s="13" t="s">
        <v>24</v>
      </c>
      <c r="E31" s="16" t="s">
        <v>133</v>
      </c>
      <c r="F31" s="1" t="s">
        <v>134</v>
      </c>
      <c r="G31" s="17">
        <v>402</v>
      </c>
      <c r="H31" s="17">
        <v>11</v>
      </c>
      <c r="I31" s="17">
        <v>5381</v>
      </c>
      <c r="J31" s="19" t="s">
        <v>25</v>
      </c>
      <c r="K31" s="19" t="s">
        <v>25</v>
      </c>
      <c r="L31" s="19" t="s">
        <v>25</v>
      </c>
      <c r="M31" s="18">
        <v>30</v>
      </c>
      <c r="N31" s="18">
        <v>10250</v>
      </c>
      <c r="O31" s="18">
        <v>0</v>
      </c>
      <c r="P31" s="32">
        <f t="shared" si="3"/>
        <v>10250</v>
      </c>
      <c r="Q31" s="22" t="s">
        <v>135</v>
      </c>
    </row>
    <row r="32" spans="1:17" ht="15" customHeight="1">
      <c r="A32" s="31">
        <f t="shared" si="4"/>
        <v>29</v>
      </c>
      <c r="B32" s="1" t="s">
        <v>123</v>
      </c>
      <c r="C32" s="13" t="s">
        <v>136</v>
      </c>
      <c r="D32" s="13" t="s">
        <v>24</v>
      </c>
      <c r="E32" s="16" t="s">
        <v>31</v>
      </c>
      <c r="F32" s="1" t="s">
        <v>137</v>
      </c>
      <c r="G32" s="17">
        <v>221</v>
      </c>
      <c r="H32" s="17">
        <v>2</v>
      </c>
      <c r="I32" s="17">
        <v>2116</v>
      </c>
      <c r="J32" s="18">
        <f>VLOOKUP(E32,'[1]SAFE CHEM INDUSTRIES'!$C$4:$D$105,2,FALSE)</f>
        <v>3.3200000000000007</v>
      </c>
      <c r="K32" s="18">
        <v>75</v>
      </c>
      <c r="L32" s="18">
        <f t="shared" si="0"/>
        <v>442</v>
      </c>
      <c r="M32" s="18">
        <v>30</v>
      </c>
      <c r="N32" s="18">
        <f t="shared" si="1"/>
        <v>7497.1200000000017</v>
      </c>
      <c r="O32" s="18">
        <f t="shared" si="2"/>
        <v>150</v>
      </c>
      <c r="P32" s="32">
        <f t="shared" si="3"/>
        <v>7647.1200000000017</v>
      </c>
      <c r="Q32" s="22" t="s">
        <v>41</v>
      </c>
    </row>
    <row r="33" spans="1:17" ht="15" customHeight="1">
      <c r="A33" s="31">
        <f t="shared" si="4"/>
        <v>30</v>
      </c>
      <c r="B33" s="1" t="s">
        <v>123</v>
      </c>
      <c r="C33" s="13" t="s">
        <v>138</v>
      </c>
      <c r="D33" s="13" t="s">
        <v>24</v>
      </c>
      <c r="E33" s="16" t="s">
        <v>32</v>
      </c>
      <c r="F33" s="1" t="s">
        <v>139</v>
      </c>
      <c r="G33" s="17">
        <v>91</v>
      </c>
      <c r="H33" s="17">
        <v>5</v>
      </c>
      <c r="I33" s="17">
        <v>1087</v>
      </c>
      <c r="J33" s="18">
        <f>VLOOKUP(E33,'[1]SAFE CHEM INDUSTRIES'!$C$4:$D$105,2,FALSE)</f>
        <v>2.72</v>
      </c>
      <c r="K33" s="18">
        <v>75</v>
      </c>
      <c r="L33" s="18">
        <f t="shared" si="0"/>
        <v>182</v>
      </c>
      <c r="M33" s="18">
        <v>30</v>
      </c>
      <c r="N33" s="18">
        <f t="shared" si="1"/>
        <v>3168.6400000000003</v>
      </c>
      <c r="O33" s="18">
        <f t="shared" si="2"/>
        <v>375</v>
      </c>
      <c r="P33" s="32">
        <f t="shared" si="3"/>
        <v>3543.6400000000003</v>
      </c>
      <c r="Q33" s="22" t="s">
        <v>140</v>
      </c>
    </row>
    <row r="34" spans="1:17" ht="15" customHeight="1">
      <c r="A34" s="31">
        <f t="shared" si="4"/>
        <v>31</v>
      </c>
      <c r="B34" s="1" t="s">
        <v>123</v>
      </c>
      <c r="C34" s="13" t="s">
        <v>141</v>
      </c>
      <c r="D34" s="13" t="s">
        <v>24</v>
      </c>
      <c r="E34" s="16" t="s">
        <v>142</v>
      </c>
      <c r="F34" s="1" t="s">
        <v>143</v>
      </c>
      <c r="G34" s="17">
        <v>223</v>
      </c>
      <c r="H34" s="17">
        <v>8</v>
      </c>
      <c r="I34" s="17">
        <v>2787</v>
      </c>
      <c r="J34" s="18">
        <f>VLOOKUP(E34,'[1]SAFE CHEM INDUSTRIES'!$C$4:$D$105,2,FALSE)</f>
        <v>4.82</v>
      </c>
      <c r="K34" s="18">
        <v>75</v>
      </c>
      <c r="L34" s="18">
        <f t="shared" si="0"/>
        <v>446</v>
      </c>
      <c r="M34" s="18">
        <v>30</v>
      </c>
      <c r="N34" s="18">
        <f t="shared" si="1"/>
        <v>13909.34</v>
      </c>
      <c r="O34" s="18">
        <f t="shared" si="2"/>
        <v>600</v>
      </c>
      <c r="P34" s="32">
        <f t="shared" si="3"/>
        <v>14509.34</v>
      </c>
      <c r="Q34" s="22" t="s">
        <v>144</v>
      </c>
    </row>
    <row r="35" spans="1:17" ht="15" customHeight="1">
      <c r="A35" s="31">
        <f t="shared" si="4"/>
        <v>32</v>
      </c>
      <c r="B35" s="1" t="s">
        <v>123</v>
      </c>
      <c r="C35" s="13" t="s">
        <v>145</v>
      </c>
      <c r="D35" s="13" t="s">
        <v>24</v>
      </c>
      <c r="E35" s="16" t="s">
        <v>146</v>
      </c>
      <c r="F35" s="1" t="s">
        <v>147</v>
      </c>
      <c r="G35" s="17">
        <v>413</v>
      </c>
      <c r="H35" s="17">
        <v>28</v>
      </c>
      <c r="I35" s="17">
        <v>6080</v>
      </c>
      <c r="J35" s="19" t="s">
        <v>25</v>
      </c>
      <c r="K35" s="19" t="s">
        <v>25</v>
      </c>
      <c r="L35" s="19" t="s">
        <v>25</v>
      </c>
      <c r="M35" s="18">
        <v>30</v>
      </c>
      <c r="N35" s="18">
        <v>14250</v>
      </c>
      <c r="O35" s="18">
        <v>0</v>
      </c>
      <c r="P35" s="32">
        <f t="shared" si="3"/>
        <v>14250</v>
      </c>
      <c r="Q35" s="22" t="s">
        <v>148</v>
      </c>
    </row>
    <row r="36" spans="1:17" ht="15" customHeight="1">
      <c r="A36" s="58" t="s">
        <v>149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  <c r="P36" s="34">
        <f>ROUND(SUM(P4:P35),0)</f>
        <v>273890</v>
      </c>
      <c r="Q36" s="15"/>
    </row>
    <row r="37" spans="1:17" ht="15" customHeight="1" thickBot="1">
      <c r="A37" s="35"/>
      <c r="B37" s="36"/>
      <c r="C37" s="37"/>
      <c r="D37" s="38"/>
      <c r="E37" s="39"/>
      <c r="F37" s="36"/>
      <c r="G37" s="40">
        <f>SUM(G4:G35)</f>
        <v>6768</v>
      </c>
      <c r="H37" s="40">
        <f>SUM(H4:H35)</f>
        <v>287</v>
      </c>
      <c r="I37" s="40">
        <f>SUM(I4:I35)</f>
        <v>79909</v>
      </c>
      <c r="J37" s="41"/>
      <c r="K37" s="41"/>
      <c r="L37" s="41"/>
      <c r="M37" s="41"/>
      <c r="N37" s="41"/>
      <c r="O37" s="41"/>
      <c r="P37" s="42"/>
    </row>
    <row r="38" spans="1:17" ht="38.25" customHeight="1" thickBot="1">
      <c r="A38" s="43" t="s">
        <v>150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5"/>
    </row>
    <row r="39" spans="1:17" ht="48" customHeight="1" thickBot="1">
      <c r="A39" s="46" t="s">
        <v>151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/>
    </row>
  </sheetData>
  <sortState ref="B4:Q41">
    <sortCondition ref="B4:B41"/>
    <sortCondition ref="C4:C41"/>
  </sortState>
  <mergeCells count="8">
    <mergeCell ref="A38:P38"/>
    <mergeCell ref="A39:P39"/>
    <mergeCell ref="A1:K1"/>
    <mergeCell ref="L1:P1"/>
    <mergeCell ref="A2:E2"/>
    <mergeCell ref="F2:K2"/>
    <mergeCell ref="L2:P2"/>
    <mergeCell ref="A36:O36"/>
  </mergeCells>
  <conditionalFormatting sqref="I44:I1048576 I39:I42 I1:I3">
    <cfRule type="duplicateValues" dxfId="1" priority="15"/>
  </conditionalFormatting>
  <conditionalFormatting sqref="E3">
    <cfRule type="duplicateValues" dxfId="0" priority="18"/>
  </conditionalFormatting>
  <pageMargins left="0.43307086614173229" right="0.23622047244094491" top="0.6" bottom="0.71" header="0.23622047244094491" footer="0.26"/>
  <pageSetup paperSize="9" fitToWidth="0" fitToHeight="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2024-08-21T07:21:05Z</cp:lastPrinted>
  <dcterms:created xsi:type="dcterms:W3CDTF">2023-03-12T08:28:15Z</dcterms:created>
  <dcterms:modified xsi:type="dcterms:W3CDTF">2024-08-21T07:21:08Z</dcterms:modified>
</cp:coreProperties>
</file>