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Invoice!$A$3:$N$27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5" i="1" l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I4" i="1" l="1"/>
  <c r="M4" i="1" s="1"/>
  <c r="I5" i="1"/>
  <c r="M5" i="1" s="1"/>
  <c r="I6" i="1"/>
  <c r="M6" i="1" s="1"/>
  <c r="I7" i="1"/>
  <c r="M7" i="1" s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3" i="1"/>
  <c r="M23" i="1" s="1"/>
  <c r="M24" i="1" l="1"/>
  <c r="K4" i="2"/>
  <c r="I4" i="2"/>
  <c r="K3" i="2"/>
  <c r="I3" i="2"/>
  <c r="J3" i="2" l="1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<sst xmlns="http://schemas.openxmlformats.org/spreadsheetml/2006/main" count="154" uniqueCount="108">
  <si>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</si>
  <si>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</si>
  <si>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</si>
  <si>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</si>
  <si>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</si>
  <si>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</si>
  <si>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</si>
  <si>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</si>
  <si>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</si>
  <si>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</si>
  <si>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</si>
  <si>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</si>
  <si>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</si>
  <si>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</si>
  <si>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</si>
  <si>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</si>
  <si>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</si>
  <si>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</si>
  <si>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</si>
  <si>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</si>
  <si>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</si>
  <si>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</si>
  <si>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</si>
  <si>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</si>
  <si>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</si>
  <si>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</si>
  <si>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</si>
  <si>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</si>
  <si>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</si>
  <si>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2023 year lr copy wrong entry</t>
  </si>
  <si>
    <t>BALIGUDA</t>
  </si>
  <si>
    <t>BISAM CUTTACK</t>
  </si>
  <si>
    <t>SHREE SIDDHI VINAYAK HOME APPLIANCES</t>
  </si>
  <si>
    <t>SUBUDHI ENTERPRISES</t>
  </si>
  <si>
    <t>TIKABALI</t>
  </si>
  <si>
    <t>G UDAYAGIRI</t>
  </si>
  <si>
    <t>Kindly, verify &amp; confirm within 7 days, else GST will be filed by 20th DECEMBER, 2025.
GST to be paid by Consignor under Reverse Charge Mechanism(RCM) as per GST.</t>
  </si>
  <si>
    <t>03/11/2025</t>
  </si>
  <si>
    <t>PL/BH/04545</t>
  </si>
  <si>
    <t>3707</t>
  </si>
  <si>
    <t>CTC</t>
  </si>
  <si>
    <t>GOPALPUR</t>
  </si>
  <si>
    <t>PANIGRAHI AGENCY</t>
  </si>
  <si>
    <t>04/11/2025</t>
  </si>
  <si>
    <t>PL/BH/04567</t>
  </si>
  <si>
    <t>3717</t>
  </si>
  <si>
    <t>07/11/2025</t>
  </si>
  <si>
    <t>PL/BH/04628</t>
  </si>
  <si>
    <t>3734</t>
  </si>
  <si>
    <t>08/11/2025</t>
  </si>
  <si>
    <t>PL/BH/04640</t>
  </si>
  <si>
    <t>3790</t>
  </si>
  <si>
    <t>DAMANJODI</t>
  </si>
  <si>
    <t>KANHA ENTERPRISES</t>
  </si>
  <si>
    <t>11/11/2025</t>
  </si>
  <si>
    <t>PL/BH/04686</t>
  </si>
  <si>
    <t>3820</t>
  </si>
  <si>
    <t>JASIPUR</t>
  </si>
  <si>
    <t>JANATA AGENCIES</t>
  </si>
  <si>
    <t>12/11/2025</t>
  </si>
  <si>
    <t>PL/BH/04701</t>
  </si>
  <si>
    <t>3824</t>
  </si>
  <si>
    <t>13/11/2025</t>
  </si>
  <si>
    <t>PL/BH/04720</t>
  </si>
  <si>
    <t>3866</t>
  </si>
  <si>
    <t>18/11/2025</t>
  </si>
  <si>
    <t>PL/BH/04783</t>
  </si>
  <si>
    <t>3956</t>
  </si>
  <si>
    <t>PL/BH/04789</t>
  </si>
  <si>
    <t>3981</t>
  </si>
  <si>
    <t xml:space="preserve"> PATRO STEEL CENTRE</t>
  </si>
  <si>
    <t>19/11/2025</t>
  </si>
  <si>
    <t>PL/BH/04798</t>
  </si>
  <si>
    <t>3989</t>
  </si>
  <si>
    <t>SAKHIGOPAL</t>
  </si>
  <si>
    <t>ANANTESWAR ENGINEERING WORKS</t>
  </si>
  <si>
    <t>20/11/2025</t>
  </si>
  <si>
    <t>PL/BH/04815</t>
  </si>
  <si>
    <t>4051</t>
  </si>
  <si>
    <t>PL/BH/04816</t>
  </si>
  <si>
    <t>4050</t>
  </si>
  <si>
    <t>GANIA</t>
  </si>
  <si>
    <t>MAHALAXMI BASAN BHANDAR</t>
  </si>
  <si>
    <t>24/11/2025</t>
  </si>
  <si>
    <t>PL/BH/04863</t>
  </si>
  <si>
    <t>4119</t>
  </si>
  <si>
    <t>PATRO STEEL CENTER</t>
  </si>
  <si>
    <t>PL/BH/04864</t>
  </si>
  <si>
    <t>4134</t>
  </si>
  <si>
    <t>PATRA ELECTRONICS</t>
  </si>
  <si>
    <t>PL/BH/04865</t>
  </si>
  <si>
    <t>4144</t>
  </si>
  <si>
    <t>PL/BH/04866</t>
  </si>
  <si>
    <t>4131</t>
  </si>
  <si>
    <t>25/11/2025</t>
  </si>
  <si>
    <t>PL/BH/04879</t>
  </si>
  <si>
    <t>4169</t>
  </si>
  <si>
    <t>RAGHUNATH JEW EMPORIUM</t>
  </si>
  <si>
    <t>PL/BH/04880</t>
  </si>
  <si>
    <t>4159</t>
  </si>
  <si>
    <t>26/11/2025</t>
  </si>
  <si>
    <t>PL/BH/04891</t>
  </si>
  <si>
    <t>4218</t>
  </si>
  <si>
    <t>27/11/2025</t>
  </si>
  <si>
    <t>PL/BH/04918</t>
  </si>
  <si>
    <t>4252/4253</t>
  </si>
  <si>
    <t>(RUPEES ELEVEN THOUSAND THIRTEEN ONLY)</t>
  </si>
  <si>
    <t>Bill Date:  30/11/2025
Bill No : 21001
Total Amount: 11013.00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</si>
</sst>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2" fillId="0" borderId="1" xfId="0" applyNumberFormat="1" applyFont="1" applyBorder="1"/>
    <xf numFmtId="4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2" fontId="1" fillId="0" borderId="9" xfId="0" applyNumberFormat="1" applyFont="1" applyBorder="1" applyAlignment="1">
      <alignment horizontal="right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8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323850</xdr:colOff>
      <xdr:row>1</xdr:row>
      <xdr:rowOff>9525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PRV/ RATE/CASE</v>
          </cell>
          <cell r="F3" t="str">
            <v>NEW/ RATE/CASE</v>
          </cell>
        </row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  <cell r="F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  <row r="146">
          <cell r="D146" t="str">
            <v>TIHIDI</v>
          </cell>
          <cell r="F146">
            <v>85</v>
          </cell>
        </row>
        <row r="147">
          <cell r="D147" t="str">
            <v>SURADA</v>
          </cell>
          <cell r="F147">
            <v>120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Y6" sqref="Y6"/>
    </sheetView>
  </sheetViews>
  <sheetFormatPr defaultRowHeight="15"/>
  <cols>
    <col min="1" max="1" width="3.42578125" style="3" bestFit="1" customWidth="1"/>
    <col min="2" max="2" width="10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6.5703125" style="1" bestFit="1" customWidth="1"/>
    <col min="7" max="7" width="6.42578125" style="1" customWidth="1"/>
    <col min="8" max="8" width="6.85546875" style="4" customWidth="1"/>
    <col min="9" max="9" width="6.5703125" style="4" bestFit="1" customWidth="1"/>
    <col min="10" max="10" width="5.7109375" style="4" customWidth="1"/>
    <col min="11" max="11" width="7.140625" style="4" customWidth="1"/>
    <col min="12" max="12" width="7.28515625" style="4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65.25" customHeight="1" thickBot="1">
      <c r="A1" s="44"/>
      <c r="B1" s="45"/>
      <c r="C1" s="45"/>
      <c r="D1" s="45"/>
      <c r="E1" s="45"/>
      <c r="F1" s="45"/>
      <c r="G1" s="46"/>
      <c r="H1" s="38" t="s">
        <v>15</v>
      </c>
      <c r="I1" s="39"/>
      <c r="J1" s="39"/>
      <c r="K1" s="39"/>
      <c r="L1" s="39"/>
      <c r="M1" s="40"/>
    </row>
    <row r="2" spans="1:14" ht="82.5" customHeight="1" thickBot="1">
      <c r="A2" s="32" t="s">
        <v>17</v>
      </c>
      <c r="B2" s="33"/>
      <c r="C2" s="33"/>
      <c r="D2" s="33"/>
      <c r="E2" s="33"/>
      <c r="F2" s="33"/>
      <c r="G2" s="34"/>
      <c r="H2" s="41" t="s">
        <v>107</v>
      </c>
      <c r="I2" s="42"/>
      <c r="J2" s="42"/>
      <c r="K2" s="42"/>
      <c r="L2" s="42"/>
      <c r="M2" s="43"/>
      <c r="N2" s="4"/>
    </row>
    <row r="3" spans="1:14" s="2" customFormat="1" ht="15.95" customHeight="1" thickBot="1">
      <c r="A3" s="15" t="s">
        <v>7</v>
      </c>
      <c r="B3" s="16" t="s">
        <v>5</v>
      </c>
      <c r="C3" s="16" t="s">
        <v>12</v>
      </c>
      <c r="D3" s="17" t="s">
        <v>13</v>
      </c>
      <c r="E3" s="16" t="s">
        <v>4</v>
      </c>
      <c r="F3" s="16" t="s">
        <v>6</v>
      </c>
      <c r="G3" s="16" t="s">
        <v>1</v>
      </c>
      <c r="H3" s="18" t="s">
        <v>2</v>
      </c>
      <c r="I3" s="18" t="s">
        <v>8</v>
      </c>
      <c r="J3" s="18" t="s">
        <v>3</v>
      </c>
      <c r="K3" s="18" t="s">
        <v>10</v>
      </c>
      <c r="L3" s="18" t="s">
        <v>9</v>
      </c>
      <c r="M3" s="19" t="s">
        <v>11</v>
      </c>
      <c r="N3" s="20" t="s">
        <v>16</v>
      </c>
    </row>
    <row r="4" spans="1:14" s="2" customFormat="1" ht="15.95" customHeight="1">
      <c r="A4" s="23">
        <v>1</v>
      </c>
      <c r="B4" s="24" t="s">
        <v>37</v>
      </c>
      <c r="C4" s="24" t="s">
        <v>38</v>
      </c>
      <c r="D4" s="24" t="s">
        <v>39</v>
      </c>
      <c r="E4" s="24" t="s">
        <v>40</v>
      </c>
      <c r="F4" s="24" t="s">
        <v>41</v>
      </c>
      <c r="G4" s="24">
        <v>3</v>
      </c>
      <c r="H4" s="25">
        <f>VLOOKUP(F4,'[1]HAWKINS COOKER'!$D$3:$F$153,3,FALSE)</f>
        <v>85</v>
      </c>
      <c r="I4" s="25">
        <f>G4*H4*20%</f>
        <v>51</v>
      </c>
      <c r="J4" s="25">
        <f>G4*1</f>
        <v>3</v>
      </c>
      <c r="K4" s="25">
        <v>35</v>
      </c>
      <c r="L4" s="25">
        <v>150</v>
      </c>
      <c r="M4" s="26">
        <f>G4*H4+I4+J4+K4+L4</f>
        <v>494</v>
      </c>
      <c r="N4" s="21" t="s">
        <v>42</v>
      </c>
    </row>
    <row r="5" spans="1:14" s="2" customFormat="1" ht="15.95" customHeight="1">
      <c r="A5" s="9">
        <v>2</v>
      </c>
      <c r="B5" s="6" t="s">
        <v>43</v>
      </c>
      <c r="C5" s="6" t="s">
        <v>44</v>
      </c>
      <c r="D5" s="6" t="s">
        <v>45</v>
      </c>
      <c r="E5" s="6" t="s">
        <v>40</v>
      </c>
      <c r="F5" s="6" t="s">
        <v>31</v>
      </c>
      <c r="G5" s="6">
        <v>3</v>
      </c>
      <c r="H5" s="7">
        <f>VLOOKUP(F5,'[1]HAWKINS COOKER'!$D$3:$F$153,3,FALSE)</f>
        <v>170</v>
      </c>
      <c r="I5" s="7">
        <f t="shared" ref="I5:I23" si="0">G5*H5*20%</f>
        <v>102</v>
      </c>
      <c r="J5" s="7">
        <f t="shared" ref="J5:J23" si="1">G5*1</f>
        <v>3</v>
      </c>
      <c r="K5" s="7">
        <v>35</v>
      </c>
      <c r="L5" s="7">
        <v>150</v>
      </c>
      <c r="M5" s="10">
        <f t="shared" ref="M5:M23" si="2">G5*H5+I5+J5+K5+L5</f>
        <v>800</v>
      </c>
      <c r="N5" s="21" t="s">
        <v>32</v>
      </c>
    </row>
    <row r="6" spans="1:14" s="2" customFormat="1" ht="15.95" customHeight="1">
      <c r="A6" s="9">
        <v>3</v>
      </c>
      <c r="B6" s="6" t="s">
        <v>46</v>
      </c>
      <c r="C6" s="6" t="s">
        <v>47</v>
      </c>
      <c r="D6" s="6" t="s">
        <v>48</v>
      </c>
      <c r="E6" s="6" t="s">
        <v>40</v>
      </c>
      <c r="F6" s="6" t="s">
        <v>14</v>
      </c>
      <c r="G6" s="6">
        <v>1</v>
      </c>
      <c r="H6" s="7">
        <f>VLOOKUP(F6,'[1]HAWKINS COOKER'!$D$3:$F$153,3,FALSE)</f>
        <v>53</v>
      </c>
      <c r="I6" s="7">
        <f t="shared" si="0"/>
        <v>10.600000000000001</v>
      </c>
      <c r="J6" s="7">
        <f t="shared" si="1"/>
        <v>1</v>
      </c>
      <c r="K6" s="7">
        <v>35</v>
      </c>
      <c r="L6" s="7">
        <v>150</v>
      </c>
      <c r="M6" s="10">
        <f t="shared" si="2"/>
        <v>249.6</v>
      </c>
      <c r="N6" s="21" t="s">
        <v>18</v>
      </c>
    </row>
    <row r="7" spans="1:14" s="2" customFormat="1" ht="15.95" customHeight="1">
      <c r="A7" s="9">
        <v>4</v>
      </c>
      <c r="B7" s="6" t="s">
        <v>49</v>
      </c>
      <c r="C7" s="11" t="s">
        <v>50</v>
      </c>
      <c r="D7" s="6" t="s">
        <v>51</v>
      </c>
      <c r="E7" s="6" t="s">
        <v>40</v>
      </c>
      <c r="F7" s="6" t="s">
        <v>52</v>
      </c>
      <c r="G7" s="6">
        <v>3</v>
      </c>
      <c r="H7" s="7">
        <f>VLOOKUP(F7,'[1]HAWKINS COOKER'!$D$3:$F$153,3,FALSE)</f>
        <v>95</v>
      </c>
      <c r="I7" s="7">
        <f t="shared" si="0"/>
        <v>57</v>
      </c>
      <c r="J7" s="7">
        <f t="shared" si="1"/>
        <v>3</v>
      </c>
      <c r="K7" s="7">
        <v>35</v>
      </c>
      <c r="L7" s="7">
        <v>150</v>
      </c>
      <c r="M7" s="10">
        <f t="shared" si="2"/>
        <v>530</v>
      </c>
      <c r="N7" s="21" t="s">
        <v>53</v>
      </c>
    </row>
    <row r="8" spans="1:14" s="2" customFormat="1" ht="15.95" customHeight="1">
      <c r="A8" s="9">
        <v>5</v>
      </c>
      <c r="B8" s="6" t="s">
        <v>54</v>
      </c>
      <c r="C8" s="6" t="s">
        <v>55</v>
      </c>
      <c r="D8" s="6" t="s">
        <v>56</v>
      </c>
      <c r="E8" s="6" t="s">
        <v>40</v>
      </c>
      <c r="F8" s="6" t="s">
        <v>57</v>
      </c>
      <c r="G8" s="6">
        <v>7</v>
      </c>
      <c r="H8" s="7">
        <f>VLOOKUP(F8,'[1]HAWKINS COOKER'!$D$3:$F$153,3,FALSE)</f>
        <v>95</v>
      </c>
      <c r="I8" s="7">
        <f t="shared" si="0"/>
        <v>133</v>
      </c>
      <c r="J8" s="7">
        <f t="shared" si="1"/>
        <v>7</v>
      </c>
      <c r="K8" s="7">
        <v>35</v>
      </c>
      <c r="L8" s="7">
        <v>150</v>
      </c>
      <c r="M8" s="10">
        <f t="shared" si="2"/>
        <v>990</v>
      </c>
      <c r="N8" s="21" t="s">
        <v>58</v>
      </c>
    </row>
    <row r="9" spans="1:14" s="2" customFormat="1" ht="15.95" customHeight="1">
      <c r="A9" s="9">
        <v>6</v>
      </c>
      <c r="B9" s="6" t="s">
        <v>59</v>
      </c>
      <c r="C9" s="6" t="s">
        <v>60</v>
      </c>
      <c r="D9" s="6" t="s">
        <v>61</v>
      </c>
      <c r="E9" s="6" t="s">
        <v>40</v>
      </c>
      <c r="F9" s="6" t="s">
        <v>14</v>
      </c>
      <c r="G9" s="6">
        <v>4</v>
      </c>
      <c r="H9" s="7">
        <f>VLOOKUP(F9,'[1]HAWKINS COOKER'!$D$3:$F$153,3,FALSE)</f>
        <v>53</v>
      </c>
      <c r="I9" s="7">
        <f t="shared" si="0"/>
        <v>42.400000000000006</v>
      </c>
      <c r="J9" s="7">
        <f t="shared" si="1"/>
        <v>4</v>
      </c>
      <c r="K9" s="7">
        <v>35</v>
      </c>
      <c r="L9" s="7">
        <v>150</v>
      </c>
      <c r="M9" s="10">
        <f t="shared" si="2"/>
        <v>443.4</v>
      </c>
      <c r="N9" s="21" t="s">
        <v>18</v>
      </c>
    </row>
    <row r="10" spans="1:14" s="2" customFormat="1" ht="15.95" customHeight="1">
      <c r="A10" s="9">
        <v>7</v>
      </c>
      <c r="B10" s="6" t="s">
        <v>62</v>
      </c>
      <c r="C10" s="6" t="s">
        <v>63</v>
      </c>
      <c r="D10" s="6" t="s">
        <v>64</v>
      </c>
      <c r="E10" s="6" t="s">
        <v>40</v>
      </c>
      <c r="F10" s="6" t="s">
        <v>31</v>
      </c>
      <c r="G10" s="6">
        <v>2</v>
      </c>
      <c r="H10" s="7">
        <f>VLOOKUP(F10,'[1]HAWKINS COOKER'!$D$3:$F$153,3,FALSE)</f>
        <v>170</v>
      </c>
      <c r="I10" s="7">
        <f t="shared" si="0"/>
        <v>68</v>
      </c>
      <c r="J10" s="7">
        <f t="shared" si="1"/>
        <v>2</v>
      </c>
      <c r="K10" s="7">
        <v>35</v>
      </c>
      <c r="L10" s="7">
        <v>150</v>
      </c>
      <c r="M10" s="10">
        <f t="shared" si="2"/>
        <v>595</v>
      </c>
      <c r="N10" s="21" t="s">
        <v>32</v>
      </c>
    </row>
    <row r="11" spans="1:14" s="2" customFormat="1" ht="15.95" customHeight="1">
      <c r="A11" s="9">
        <v>8</v>
      </c>
      <c r="B11" s="6" t="s">
        <v>65</v>
      </c>
      <c r="C11" s="6" t="s">
        <v>66</v>
      </c>
      <c r="D11" s="6" t="s">
        <v>67</v>
      </c>
      <c r="E11" s="6" t="s">
        <v>40</v>
      </c>
      <c r="F11" s="6" t="s">
        <v>57</v>
      </c>
      <c r="G11" s="6">
        <v>5</v>
      </c>
      <c r="H11" s="7">
        <f>VLOOKUP(F11,'[1]HAWKINS COOKER'!$D$3:$F$153,3,FALSE)</f>
        <v>95</v>
      </c>
      <c r="I11" s="7">
        <f t="shared" si="0"/>
        <v>95</v>
      </c>
      <c r="J11" s="7">
        <f t="shared" si="1"/>
        <v>5</v>
      </c>
      <c r="K11" s="7">
        <v>35</v>
      </c>
      <c r="L11" s="7">
        <v>150</v>
      </c>
      <c r="M11" s="10">
        <f t="shared" si="2"/>
        <v>760</v>
      </c>
      <c r="N11" s="21" t="s">
        <v>58</v>
      </c>
    </row>
    <row r="12" spans="1:14" s="2" customFormat="1" ht="15.95" customHeight="1">
      <c r="A12" s="9">
        <v>9</v>
      </c>
      <c r="B12" s="6" t="s">
        <v>65</v>
      </c>
      <c r="C12" s="6" t="s">
        <v>68</v>
      </c>
      <c r="D12" s="6" t="s">
        <v>69</v>
      </c>
      <c r="E12" s="6" t="s">
        <v>40</v>
      </c>
      <c r="F12" s="6" t="s">
        <v>34</v>
      </c>
      <c r="G12" s="6">
        <v>3</v>
      </c>
      <c r="H12" s="7">
        <f>VLOOKUP(F12,'[1]HAWKINS COOKER'!$D$3:$F$153,3,FALSE)</f>
        <v>180</v>
      </c>
      <c r="I12" s="7">
        <f t="shared" si="0"/>
        <v>108</v>
      </c>
      <c r="J12" s="7">
        <f t="shared" si="1"/>
        <v>3</v>
      </c>
      <c r="K12" s="7">
        <v>35</v>
      </c>
      <c r="L12" s="7">
        <v>150</v>
      </c>
      <c r="M12" s="10">
        <f t="shared" si="2"/>
        <v>836</v>
      </c>
      <c r="N12" s="21" t="s">
        <v>70</v>
      </c>
    </row>
    <row r="13" spans="1:14" s="2" customFormat="1" ht="15.95" customHeight="1">
      <c r="A13" s="9">
        <v>10</v>
      </c>
      <c r="B13" s="6" t="s">
        <v>71</v>
      </c>
      <c r="C13" s="6" t="s">
        <v>72</v>
      </c>
      <c r="D13" s="6" t="s">
        <v>73</v>
      </c>
      <c r="E13" s="6" t="s">
        <v>40</v>
      </c>
      <c r="F13" s="6" t="s">
        <v>74</v>
      </c>
      <c r="G13" s="6">
        <v>3</v>
      </c>
      <c r="H13" s="7">
        <f>VLOOKUP(F13,'[1]HAWKINS COOKER'!$D$3:$F$153,3,FALSE)</f>
        <v>50</v>
      </c>
      <c r="I13" s="7">
        <f t="shared" si="0"/>
        <v>30</v>
      </c>
      <c r="J13" s="7">
        <f t="shared" si="1"/>
        <v>3</v>
      </c>
      <c r="K13" s="7">
        <v>35</v>
      </c>
      <c r="L13" s="7">
        <v>150</v>
      </c>
      <c r="M13" s="10">
        <f t="shared" si="2"/>
        <v>368</v>
      </c>
      <c r="N13" s="21" t="s">
        <v>75</v>
      </c>
    </row>
    <row r="14" spans="1:14" s="2" customFormat="1" ht="15.95" customHeight="1">
      <c r="A14" s="9">
        <v>11</v>
      </c>
      <c r="B14" s="6" t="s">
        <v>76</v>
      </c>
      <c r="C14" s="6" t="s">
        <v>77</v>
      </c>
      <c r="D14" s="6" t="s">
        <v>78</v>
      </c>
      <c r="E14" s="6" t="s">
        <v>40</v>
      </c>
      <c r="F14" s="6" t="s">
        <v>14</v>
      </c>
      <c r="G14" s="6">
        <v>3</v>
      </c>
      <c r="H14" s="7">
        <f>VLOOKUP(F14,'[1]HAWKINS COOKER'!$D$3:$F$153,3,FALSE)</f>
        <v>53</v>
      </c>
      <c r="I14" s="7">
        <f t="shared" si="0"/>
        <v>31.8</v>
      </c>
      <c r="J14" s="7">
        <f t="shared" si="1"/>
        <v>3</v>
      </c>
      <c r="K14" s="7">
        <v>35</v>
      </c>
      <c r="L14" s="7">
        <v>150</v>
      </c>
      <c r="M14" s="10">
        <f t="shared" si="2"/>
        <v>378.8</v>
      </c>
      <c r="N14" s="21" t="s">
        <v>18</v>
      </c>
    </row>
    <row r="15" spans="1:14" s="2" customFormat="1" ht="15.95" customHeight="1">
      <c r="A15" s="9">
        <v>12</v>
      </c>
      <c r="B15" s="6" t="s">
        <v>76</v>
      </c>
      <c r="C15" s="6" t="s">
        <v>79</v>
      </c>
      <c r="D15" s="6" t="s">
        <v>80</v>
      </c>
      <c r="E15" s="6" t="s">
        <v>40</v>
      </c>
      <c r="F15" s="6" t="s">
        <v>81</v>
      </c>
      <c r="G15" s="6">
        <v>3</v>
      </c>
      <c r="H15" s="7">
        <f>VLOOKUP(F15,'[1]HAWKINS COOKER'!$D$3:$F$153,3,FALSE)</f>
        <v>80</v>
      </c>
      <c r="I15" s="7">
        <f t="shared" si="0"/>
        <v>48</v>
      </c>
      <c r="J15" s="7">
        <f t="shared" si="1"/>
        <v>3</v>
      </c>
      <c r="K15" s="7">
        <v>35</v>
      </c>
      <c r="L15" s="7">
        <v>150</v>
      </c>
      <c r="M15" s="10">
        <f t="shared" si="2"/>
        <v>476</v>
      </c>
      <c r="N15" s="21" t="s">
        <v>82</v>
      </c>
    </row>
    <row r="16" spans="1:14" s="2" customFormat="1" ht="15.95" customHeight="1">
      <c r="A16" s="9">
        <v>13</v>
      </c>
      <c r="B16" s="6" t="s">
        <v>83</v>
      </c>
      <c r="C16" s="6" t="s">
        <v>84</v>
      </c>
      <c r="D16" s="6" t="s">
        <v>85</v>
      </c>
      <c r="E16" s="6" t="s">
        <v>40</v>
      </c>
      <c r="F16" s="6" t="s">
        <v>34</v>
      </c>
      <c r="G16" s="6">
        <v>4</v>
      </c>
      <c r="H16" s="7">
        <f>VLOOKUP(F16,'[1]HAWKINS COOKER'!$D$3:$F$153,3,FALSE)</f>
        <v>180</v>
      </c>
      <c r="I16" s="7">
        <f t="shared" si="0"/>
        <v>144</v>
      </c>
      <c r="J16" s="7">
        <f t="shared" si="1"/>
        <v>4</v>
      </c>
      <c r="K16" s="7">
        <v>35</v>
      </c>
      <c r="L16" s="7">
        <v>150</v>
      </c>
      <c r="M16" s="10">
        <f t="shared" si="2"/>
        <v>1053</v>
      </c>
      <c r="N16" s="21" t="s">
        <v>86</v>
      </c>
    </row>
    <row r="17" spans="1:14" s="2" customFormat="1" ht="15.95" customHeight="1">
      <c r="A17" s="9">
        <v>14</v>
      </c>
      <c r="B17" s="6" t="s">
        <v>83</v>
      </c>
      <c r="C17" s="6" t="s">
        <v>87</v>
      </c>
      <c r="D17" s="6" t="s">
        <v>88</v>
      </c>
      <c r="E17" s="6" t="s">
        <v>40</v>
      </c>
      <c r="F17" s="6" t="s">
        <v>35</v>
      </c>
      <c r="G17" s="6">
        <v>1</v>
      </c>
      <c r="H17" s="7">
        <f>VLOOKUP(F17,'[1]HAWKINS COOKER'!$D$3:$F$153,3,FALSE)</f>
        <v>90</v>
      </c>
      <c r="I17" s="7">
        <f t="shared" si="0"/>
        <v>18</v>
      </c>
      <c r="J17" s="7">
        <f t="shared" si="1"/>
        <v>1</v>
      </c>
      <c r="K17" s="7">
        <v>35</v>
      </c>
      <c r="L17" s="7">
        <v>150</v>
      </c>
      <c r="M17" s="10">
        <f t="shared" si="2"/>
        <v>294</v>
      </c>
      <c r="N17" s="21" t="s">
        <v>89</v>
      </c>
    </row>
    <row r="18" spans="1:14" s="2" customFormat="1" ht="15.95" customHeight="1">
      <c r="A18" s="9">
        <v>15</v>
      </c>
      <c r="B18" s="6" t="s">
        <v>83</v>
      </c>
      <c r="C18" s="6" t="s">
        <v>90</v>
      </c>
      <c r="D18" s="6" t="s">
        <v>91</v>
      </c>
      <c r="E18" s="6" t="s">
        <v>40</v>
      </c>
      <c r="F18" s="6" t="s">
        <v>81</v>
      </c>
      <c r="G18" s="6">
        <v>1</v>
      </c>
      <c r="H18" s="7">
        <f>VLOOKUP(F18,'[1]HAWKINS COOKER'!$D$3:$F$153,3,FALSE)</f>
        <v>80</v>
      </c>
      <c r="I18" s="7">
        <f t="shared" si="0"/>
        <v>16</v>
      </c>
      <c r="J18" s="7">
        <f t="shared" si="1"/>
        <v>1</v>
      </c>
      <c r="K18" s="7">
        <v>35</v>
      </c>
      <c r="L18" s="7">
        <v>150</v>
      </c>
      <c r="M18" s="10">
        <f t="shared" si="2"/>
        <v>282</v>
      </c>
      <c r="N18" s="21" t="s">
        <v>82</v>
      </c>
    </row>
    <row r="19" spans="1:14" s="2" customFormat="1" ht="15.95" customHeight="1">
      <c r="A19" s="9">
        <v>16</v>
      </c>
      <c r="B19" s="6" t="s">
        <v>83</v>
      </c>
      <c r="C19" s="6" t="s">
        <v>92</v>
      </c>
      <c r="D19" s="6" t="s">
        <v>93</v>
      </c>
      <c r="E19" s="6" t="s">
        <v>40</v>
      </c>
      <c r="F19" s="6" t="s">
        <v>14</v>
      </c>
      <c r="G19" s="6">
        <v>5</v>
      </c>
      <c r="H19" s="7">
        <f>VLOOKUP(F19,'[1]HAWKINS COOKER'!$D$3:$F$153,3,FALSE)</f>
        <v>53</v>
      </c>
      <c r="I19" s="7">
        <f t="shared" si="0"/>
        <v>53</v>
      </c>
      <c r="J19" s="7">
        <f t="shared" si="1"/>
        <v>5</v>
      </c>
      <c r="K19" s="7">
        <v>35</v>
      </c>
      <c r="L19" s="7">
        <v>150</v>
      </c>
      <c r="M19" s="10">
        <f t="shared" si="2"/>
        <v>508</v>
      </c>
      <c r="N19" s="21" t="s">
        <v>18</v>
      </c>
    </row>
    <row r="20" spans="1:14" s="2" customFormat="1" ht="15.95" customHeight="1">
      <c r="A20" s="9">
        <v>17</v>
      </c>
      <c r="B20" s="6" t="s">
        <v>94</v>
      </c>
      <c r="C20" s="6" t="s">
        <v>95</v>
      </c>
      <c r="D20" s="6" t="s">
        <v>96</v>
      </c>
      <c r="E20" s="6" t="s">
        <v>40</v>
      </c>
      <c r="F20" s="6" t="s">
        <v>81</v>
      </c>
      <c r="G20" s="6">
        <v>2</v>
      </c>
      <c r="H20" s="7">
        <f>VLOOKUP(F20,'[1]HAWKINS COOKER'!$D$3:$F$153,3,FALSE)</f>
        <v>80</v>
      </c>
      <c r="I20" s="7">
        <f t="shared" si="0"/>
        <v>32</v>
      </c>
      <c r="J20" s="7">
        <f t="shared" si="1"/>
        <v>2</v>
      </c>
      <c r="K20" s="7">
        <v>35</v>
      </c>
      <c r="L20" s="7">
        <v>150</v>
      </c>
      <c r="M20" s="10">
        <f t="shared" si="2"/>
        <v>379</v>
      </c>
      <c r="N20" s="21" t="s">
        <v>97</v>
      </c>
    </row>
    <row r="21" spans="1:14" s="2" customFormat="1" ht="15.95" customHeight="1">
      <c r="A21" s="9">
        <v>18</v>
      </c>
      <c r="B21" s="6" t="s">
        <v>94</v>
      </c>
      <c r="C21" s="6" t="s">
        <v>98</v>
      </c>
      <c r="D21" s="6" t="s">
        <v>99</v>
      </c>
      <c r="E21" s="6" t="s">
        <v>40</v>
      </c>
      <c r="F21" s="6" t="s">
        <v>14</v>
      </c>
      <c r="G21" s="6">
        <v>2</v>
      </c>
      <c r="H21" s="7">
        <f>VLOOKUP(F21,'[1]HAWKINS COOKER'!$D$3:$F$153,3,FALSE)</f>
        <v>53</v>
      </c>
      <c r="I21" s="7">
        <f t="shared" si="0"/>
        <v>21.200000000000003</v>
      </c>
      <c r="J21" s="7">
        <f t="shared" si="1"/>
        <v>2</v>
      </c>
      <c r="K21" s="7">
        <v>35</v>
      </c>
      <c r="L21" s="7">
        <v>150</v>
      </c>
      <c r="M21" s="10">
        <f t="shared" si="2"/>
        <v>314.2</v>
      </c>
      <c r="N21" s="21" t="s">
        <v>18</v>
      </c>
    </row>
    <row r="22" spans="1:14" s="2" customFormat="1" ht="15.95" customHeight="1">
      <c r="A22" s="9">
        <v>19</v>
      </c>
      <c r="B22" s="6" t="s">
        <v>100</v>
      </c>
      <c r="C22" s="6" t="s">
        <v>101</v>
      </c>
      <c r="D22" s="6" t="s">
        <v>102</v>
      </c>
      <c r="E22" s="6" t="s">
        <v>40</v>
      </c>
      <c r="F22" s="6" t="s">
        <v>30</v>
      </c>
      <c r="G22" s="6">
        <v>7</v>
      </c>
      <c r="H22" s="7">
        <f>VLOOKUP(F22,'[1]HAWKINS COOKER'!$D$3:$F$153,3,FALSE)</f>
        <v>90</v>
      </c>
      <c r="I22" s="7">
        <f t="shared" si="0"/>
        <v>126</v>
      </c>
      <c r="J22" s="7">
        <f t="shared" si="1"/>
        <v>7</v>
      </c>
      <c r="K22" s="7">
        <v>35</v>
      </c>
      <c r="L22" s="7">
        <v>150</v>
      </c>
      <c r="M22" s="10">
        <f t="shared" si="2"/>
        <v>948</v>
      </c>
      <c r="N22" s="21" t="s">
        <v>33</v>
      </c>
    </row>
    <row r="23" spans="1:14" s="2" customFormat="1" ht="15.95" customHeight="1" thickBot="1">
      <c r="A23" s="27">
        <v>20</v>
      </c>
      <c r="B23" s="28" t="s">
        <v>103</v>
      </c>
      <c r="C23" s="28" t="s">
        <v>104</v>
      </c>
      <c r="D23" s="28" t="s">
        <v>105</v>
      </c>
      <c r="E23" s="28" t="s">
        <v>40</v>
      </c>
      <c r="F23" s="28" t="s">
        <v>14</v>
      </c>
      <c r="G23" s="28">
        <v>2</v>
      </c>
      <c r="H23" s="29">
        <f>VLOOKUP(F23,'[1]HAWKINS COOKER'!$D$3:$F$153,3,FALSE)</f>
        <v>53</v>
      </c>
      <c r="I23" s="29">
        <f t="shared" si="0"/>
        <v>21.200000000000003</v>
      </c>
      <c r="J23" s="29">
        <f t="shared" si="1"/>
        <v>2</v>
      </c>
      <c r="K23" s="29">
        <v>35</v>
      </c>
      <c r="L23" s="29">
        <v>150</v>
      </c>
      <c r="M23" s="30">
        <f t="shared" si="2"/>
        <v>314.2</v>
      </c>
      <c r="N23" s="21" t="s">
        <v>18</v>
      </c>
    </row>
    <row r="24" spans="1:14" s="2" customFormat="1" ht="15.95" customHeight="1" thickBot="1">
      <c r="A24" s="47" t="s">
        <v>106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  <c r="M24" s="31">
        <f>ROUND(SUM(M4:M23),0)</f>
        <v>11013</v>
      </c>
      <c r="N24" s="13"/>
    </row>
    <row r="25" spans="1:14" s="2" customFormat="1" ht="15.95" customHeight="1" thickBot="1">
      <c r="A25" s="14"/>
      <c r="B25"/>
      <c r="C25"/>
      <c r="D25"/>
      <c r="E25"/>
      <c r="F25"/>
      <c r="G25" s="22">
        <f>SUM(G4:G23)</f>
        <v>64</v>
      </c>
      <c r="H25"/>
      <c r="I25"/>
      <c r="J25"/>
      <c r="K25"/>
      <c r="L25"/>
      <c r="M25"/>
      <c r="N25"/>
    </row>
    <row r="26" spans="1:14" s="2" customFormat="1" ht="31.5" customHeight="1" thickBot="1">
      <c r="A26" s="32" t="s">
        <v>36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4"/>
      <c r="N26" s="5"/>
    </row>
    <row r="27" spans="1:14" s="2" customFormat="1" ht="30.75" customHeight="1" thickBot="1">
      <c r="A27" s="35" t="s">
        <v>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/>
    </row>
    <row r="29" spans="1:14">
      <c r="K29" s="12"/>
    </row>
  </sheetData>
  <sortState ref="B4:N119">
    <sortCondition ref="B4:B119"/>
    <sortCondition ref="C4:C119"/>
  </sortState>
  <mergeCells count="7">
    <mergeCell ref="A26:M26"/>
    <mergeCell ref="A27:M27"/>
    <mergeCell ref="H1:M1"/>
    <mergeCell ref="H2:M2"/>
    <mergeCell ref="A1:G1"/>
    <mergeCell ref="A2:G2"/>
    <mergeCell ref="A24:L24"/>
  </mergeCells>
  <conditionalFormatting sqref="C28:C1048576 C1:C3">
    <cfRule type="duplicateValues" dxfId="0" priority="21"/>
  </conditionalFormatting>
  <pageMargins left="0.31496062992125984" right="0.11811023622047245" top="0.39370078740157483" bottom="0.43307086614173229" header="0.23622047244094491" footer="0.15748031496062992"/>
  <pageSetup paperSize="9" scale="8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9" t="e">
        <f>Invoice!#REF!+1</f>
        <v>#REF!</v>
      </c>
      <c r="C3" s="6" t="s">
        <v>21</v>
      </c>
      <c r="D3" s="6" t="s">
        <v>22</v>
      </c>
      <c r="E3" s="6" t="s">
        <v>23</v>
      </c>
      <c r="F3" s="11" t="s">
        <v>19</v>
      </c>
      <c r="G3" s="6" t="s">
        <v>24</v>
      </c>
      <c r="H3" s="6">
        <v>20</v>
      </c>
      <c r="I3" s="7">
        <f>VLOOKUP(G3,'[1]HAWKINS COOKER'!$D$4:$F$150,3,FALSE)</f>
        <v>44</v>
      </c>
      <c r="J3" s="7">
        <f>H3*I3*20%</f>
        <v>176</v>
      </c>
      <c r="K3" s="7">
        <f>H3*1</f>
        <v>20</v>
      </c>
      <c r="L3" s="7">
        <v>35</v>
      </c>
      <c r="M3" s="7">
        <v>200</v>
      </c>
      <c r="N3" s="10">
        <f>H3*I3+J3+K3+L3+M3</f>
        <v>1311</v>
      </c>
      <c r="O3" s="8" t="s">
        <v>25</v>
      </c>
      <c r="Q3" t="s">
        <v>29</v>
      </c>
    </row>
    <row r="4" spans="2:17">
      <c r="B4" s="9" t="e">
        <f>B3+1</f>
        <v>#REF!</v>
      </c>
      <c r="C4" s="6" t="s">
        <v>21</v>
      </c>
      <c r="D4" s="6" t="s">
        <v>26</v>
      </c>
      <c r="E4" s="6" t="s">
        <v>20</v>
      </c>
      <c r="F4" s="11" t="s">
        <v>19</v>
      </c>
      <c r="G4" s="6" t="s">
        <v>27</v>
      </c>
      <c r="H4" s="6">
        <v>1</v>
      </c>
      <c r="I4" s="7">
        <f>VLOOKUP(G4,'[1]HAWKINS COOKER'!$D$4:$F$150,3,FALSE)</f>
        <v>85</v>
      </c>
      <c r="J4" s="7">
        <f>H4*I4*20%</f>
        <v>17</v>
      </c>
      <c r="K4" s="7">
        <f>H4*1</f>
        <v>1</v>
      </c>
      <c r="L4" s="7">
        <v>35</v>
      </c>
      <c r="M4" s="7">
        <v>150</v>
      </c>
      <c r="N4" s="10">
        <f>H4*I4+J4+K4+L4+M4</f>
        <v>288</v>
      </c>
      <c r="O4" s="8" t="s">
        <v>28</v>
      </c>
      <c r="Q4" t="s">
        <v>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2025-11-12T13:50:09Z</cp:lastPrinted>
  <dcterms:created xsi:type="dcterms:W3CDTF">2023-03-14T14:10:32Z</dcterms:created>
  <dcterms:modified xsi:type="dcterms:W3CDTF">2025-12-04T10:26:01Z</dcterms:modified>
</cp:coreProperties>
</file>