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8025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Invoice!$A$3:$M$3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50" i="1"/>
  <c r="K48"/>
  <c r="J48"/>
  <c r="I48"/>
  <c r="H48"/>
  <c r="K47"/>
  <c r="J47"/>
  <c r="H47"/>
  <c r="I47" s="1"/>
  <c r="K46"/>
  <c r="J46"/>
  <c r="H46"/>
  <c r="K45"/>
  <c r="J45"/>
  <c r="H45"/>
  <c r="I45" s="1"/>
  <c r="K44"/>
  <c r="J44"/>
  <c r="H44"/>
  <c r="I44" s="1"/>
  <c r="K43"/>
  <c r="J43"/>
  <c r="H43"/>
  <c r="I43" s="1"/>
  <c r="K42"/>
  <c r="J42"/>
  <c r="H42"/>
  <c r="K41"/>
  <c r="J41"/>
  <c r="H41"/>
  <c r="I41" s="1"/>
  <c r="K40"/>
  <c r="J40"/>
  <c r="H40"/>
  <c r="I40" s="1"/>
  <c r="K39"/>
  <c r="J39"/>
  <c r="H39"/>
  <c r="K38"/>
  <c r="J38"/>
  <c r="H38"/>
  <c r="K37"/>
  <c r="J37"/>
  <c r="H37"/>
  <c r="I37" s="1"/>
  <c r="K36"/>
  <c r="J36"/>
  <c r="H36"/>
  <c r="I36" s="1"/>
  <c r="K35"/>
  <c r="J35"/>
  <c r="H35"/>
  <c r="I35" s="1"/>
  <c r="K34"/>
  <c r="J34"/>
  <c r="H34"/>
  <c r="K33"/>
  <c r="J33"/>
  <c r="H33"/>
  <c r="I33" s="1"/>
  <c r="K32"/>
  <c r="J32"/>
  <c r="I32"/>
  <c r="H32"/>
  <c r="K31"/>
  <c r="J31"/>
  <c r="H31"/>
  <c r="I31" s="1"/>
  <c r="K30"/>
  <c r="J30"/>
  <c r="H30"/>
  <c r="K29"/>
  <c r="J29"/>
  <c r="H29"/>
  <c r="I29" s="1"/>
  <c r="K28"/>
  <c r="J28"/>
  <c r="H28"/>
  <c r="I28" s="1"/>
  <c r="K27"/>
  <c r="J27"/>
  <c r="H27"/>
  <c r="K26"/>
  <c r="J26"/>
  <c r="H26"/>
  <c r="K25"/>
  <c r="J25"/>
  <c r="H25"/>
  <c r="I25" s="1"/>
  <c r="K24"/>
  <c r="J24"/>
  <c r="H24"/>
  <c r="I24" s="1"/>
  <c r="K23"/>
  <c r="J23"/>
  <c r="H23"/>
  <c r="K22"/>
  <c r="J22"/>
  <c r="H22"/>
  <c r="K21"/>
  <c r="J21"/>
  <c r="H21"/>
  <c r="I21" s="1"/>
  <c r="K20"/>
  <c r="J20"/>
  <c r="H20"/>
  <c r="I20" s="1"/>
  <c r="K19"/>
  <c r="J19"/>
  <c r="H19"/>
  <c r="K18"/>
  <c r="J18"/>
  <c r="H18"/>
  <c r="K17"/>
  <c r="J17"/>
  <c r="H17"/>
  <c r="I17" s="1"/>
  <c r="K16"/>
  <c r="J16"/>
  <c r="I16"/>
  <c r="H16"/>
  <c r="K15"/>
  <c r="J15"/>
  <c r="H15"/>
  <c r="K14"/>
  <c r="J14"/>
  <c r="H14"/>
  <c r="K13"/>
  <c r="J13"/>
  <c r="H13"/>
  <c r="I13" s="1"/>
  <c r="K12"/>
  <c r="J12"/>
  <c r="H12"/>
  <c r="I12" s="1"/>
  <c r="K11"/>
  <c r="J11"/>
  <c r="H11"/>
  <c r="K10"/>
  <c r="J10"/>
  <c r="H10"/>
  <c r="K9"/>
  <c r="J9"/>
  <c r="H9"/>
  <c r="I9" s="1"/>
  <c r="K8"/>
  <c r="J8"/>
  <c r="H8"/>
  <c r="I8" s="1"/>
  <c r="K7"/>
  <c r="J7"/>
  <c r="H7"/>
  <c r="K6"/>
  <c r="J6"/>
  <c r="H6"/>
  <c r="I6" s="1"/>
  <c r="K5"/>
  <c r="J5"/>
  <c r="H5"/>
  <c r="I5" s="1"/>
  <c r="K4"/>
  <c r="J4"/>
  <c r="H4"/>
  <c r="I4" s="1"/>
  <c r="M4" l="1"/>
  <c r="M12"/>
  <c r="I14"/>
  <c r="M14" s="1"/>
  <c r="M20"/>
  <c r="I22"/>
  <c r="M22" s="1"/>
  <c r="M28"/>
  <c r="I30"/>
  <c r="M30" s="1"/>
  <c r="M36"/>
  <c r="I38"/>
  <c r="M38" s="1"/>
  <c r="M44"/>
  <c r="I46"/>
  <c r="M46" s="1"/>
  <c r="M6"/>
  <c r="M8"/>
  <c r="I10"/>
  <c r="M10" s="1"/>
  <c r="M16"/>
  <c r="I18"/>
  <c r="M18" s="1"/>
  <c r="M24"/>
  <c r="I26"/>
  <c r="M26" s="1"/>
  <c r="M32"/>
  <c r="I34"/>
  <c r="M34" s="1"/>
  <c r="M40"/>
  <c r="I42"/>
  <c r="M42" s="1"/>
  <c r="M48"/>
  <c r="M31"/>
  <c r="M35"/>
  <c r="M43"/>
  <c r="M47"/>
  <c r="I7"/>
  <c r="M7" s="1"/>
  <c r="I11"/>
  <c r="M11" s="1"/>
  <c r="I15"/>
  <c r="M15" s="1"/>
  <c r="I19"/>
  <c r="M19" s="1"/>
  <c r="I23"/>
  <c r="M23" s="1"/>
  <c r="I27"/>
  <c r="M27" s="1"/>
  <c r="I39"/>
  <c r="M39" s="1"/>
  <c r="M17"/>
  <c r="M21"/>
  <c r="M25"/>
  <c r="M29"/>
  <c r="M33"/>
  <c r="M37"/>
  <c r="M41"/>
  <c r="M45"/>
  <c r="M5"/>
  <c r="M9"/>
  <c r="M13"/>
  <c r="M49" l="1"/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<sst xmlns="http://schemas.openxmlformats.org/spreadsheetml/2006/main" count="392" uniqueCount="223">
  <si>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</si>
  <si>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</si>
  <si>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</si>
  <si>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</si>
  <si>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</si>
  <si>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</si>
  <si>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</si>
  <si>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</si>
  <si>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</si>
  <si>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</si>
  <si>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</si>
  <si>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</si>
  <si>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</si>
  <si>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</si>
  <si>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</si>
  <si>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KEONJHAR</t>
  </si>
  <si>
    <t>INV. NO.</t>
  </si>
  <si>
    <t>JAJPUR TOWN</t>
  </si>
  <si>
    <t>RANAPUR</t>
  </si>
  <si>
    <t>RAGHUNATHPUR</t>
  </si>
  <si>
    <t>JAGATSINGHPUR</t>
  </si>
  <si>
    <t>PURI</t>
  </si>
  <si>
    <t>KARANJIA</t>
  </si>
  <si>
    <t>NAYAGARH</t>
  </si>
  <si>
    <t>PARTY NAME</t>
  </si>
  <si>
    <t>MAA KAMAKHI TRADERS</t>
  </si>
  <si>
    <t>GHANTESWAR</t>
  </si>
  <si>
    <t>02/6/2023</t>
  </si>
  <si>
    <t>SH/67</t>
  </si>
  <si>
    <t>362/363/364/365</t>
  </si>
  <si>
    <t>07/6/2023</t>
  </si>
  <si>
    <t>SH/68</t>
  </si>
  <si>
    <t>0391,0390,0389</t>
  </si>
  <si>
    <t>08/6/2023</t>
  </si>
  <si>
    <t>SH/69</t>
  </si>
  <si>
    <t>0393</t>
  </si>
  <si>
    <t>09/6/2023</t>
  </si>
  <si>
    <t>SH/70</t>
  </si>
  <si>
    <t>398</t>
  </si>
  <si>
    <t>12/6/2023</t>
  </si>
  <si>
    <t>SH/71</t>
  </si>
  <si>
    <t>409/412/413</t>
  </si>
  <si>
    <t>13/6/2023</t>
  </si>
  <si>
    <t>SH/72</t>
  </si>
  <si>
    <t>418</t>
  </si>
  <si>
    <t>SH/73</t>
  </si>
  <si>
    <t>421</t>
  </si>
  <si>
    <t>SH/74</t>
  </si>
  <si>
    <t>423</t>
  </si>
  <si>
    <t>14/6/2023</t>
  </si>
  <si>
    <t>SH/75</t>
  </si>
  <si>
    <t>429</t>
  </si>
  <si>
    <t>17/6/2023</t>
  </si>
  <si>
    <t>SH/76</t>
  </si>
  <si>
    <t>435</t>
  </si>
  <si>
    <t>19/6/2023</t>
  </si>
  <si>
    <t>SH/77</t>
  </si>
  <si>
    <t>336</t>
  </si>
  <si>
    <t>SH/78</t>
  </si>
  <si>
    <t>440</t>
  </si>
  <si>
    <t>21/6/2023</t>
  </si>
  <si>
    <t>SH/79</t>
  </si>
  <si>
    <t>445</t>
  </si>
  <si>
    <t>BRAMHABARADA</t>
  </si>
  <si>
    <t>24/6/2023</t>
  </si>
  <si>
    <t>SH/80</t>
  </si>
  <si>
    <t>462</t>
  </si>
  <si>
    <t>27/6/2023</t>
  </si>
  <si>
    <t>SH/81</t>
  </si>
  <si>
    <t>471</t>
  </si>
  <si>
    <t>SH/82</t>
  </si>
  <si>
    <t>479</t>
  </si>
  <si>
    <t>29/6/2023</t>
  </si>
  <si>
    <t>SH/83</t>
  </si>
  <si>
    <t>489</t>
  </si>
  <si>
    <t>30/6/2023</t>
  </si>
  <si>
    <t>SH/84</t>
  </si>
  <si>
    <t>499</t>
  </si>
  <si>
    <t>SH/85</t>
  </si>
  <si>
    <t>505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</si>
  <si>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</si>
  <si>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</si>
  <si>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</si>
  <si>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LAXMI NARAYAN TRADERS</t>
  </si>
  <si>
    <t>BALUGAON</t>
  </si>
  <si>
    <t>SUBHAM AGENCIES</t>
  </si>
  <si>
    <t>BERHAMPUR</t>
  </si>
  <si>
    <t>HINDUSTAN TRADING CO</t>
  </si>
  <si>
    <t>LALCHAND NARESH KUMAR</t>
  </si>
  <si>
    <t>rout traders</t>
  </si>
  <si>
    <t>01/8/2024</t>
  </si>
  <si>
    <t>SH/108</t>
  </si>
  <si>
    <t>689</t>
  </si>
  <si>
    <t>KENDRAPARA</t>
  </si>
  <si>
    <t>b n enterprisers kdp</t>
  </si>
  <si>
    <t>SH/109</t>
  </si>
  <si>
    <t>691</t>
  </si>
  <si>
    <t>02/8/2024</t>
  </si>
  <si>
    <t>SH/110</t>
  </si>
  <si>
    <t>693</t>
  </si>
  <si>
    <t>MAA TARINI STOREE</t>
  </si>
  <si>
    <t>03/8/2024</t>
  </si>
  <si>
    <t>SH/111</t>
  </si>
  <si>
    <t>701</t>
  </si>
  <si>
    <t>05/8/2024</t>
  </si>
  <si>
    <t>SH/112</t>
  </si>
  <si>
    <t>703</t>
  </si>
  <si>
    <t>BANKI</t>
  </si>
  <si>
    <t>durga enterprises</t>
  </si>
  <si>
    <t>06/8/2024</t>
  </si>
  <si>
    <t>SH/113</t>
  </si>
  <si>
    <t>705</t>
  </si>
  <si>
    <t xml:space="preserve">SARADA STORE RAGHUNATHPUR </t>
  </si>
  <si>
    <t>09/8/2024</t>
  </si>
  <si>
    <t>SH/114</t>
  </si>
  <si>
    <t>0</t>
  </si>
  <si>
    <t>SH/115</t>
  </si>
  <si>
    <t>716</t>
  </si>
  <si>
    <t>SH/116</t>
  </si>
  <si>
    <t>717</t>
  </si>
  <si>
    <t>KUSUM AGENCY</t>
  </si>
  <si>
    <t>10/8/2024</t>
  </si>
  <si>
    <t>SH/117</t>
  </si>
  <si>
    <t>719</t>
  </si>
  <si>
    <t>SH/118</t>
  </si>
  <si>
    <t>725</t>
  </si>
  <si>
    <t>JAGADISH AGENCIES</t>
  </si>
  <si>
    <t>SH/119</t>
  </si>
  <si>
    <t>726</t>
  </si>
  <si>
    <t>SH/120</t>
  </si>
  <si>
    <t>727</t>
  </si>
  <si>
    <t>12/8/2024</t>
  </si>
  <si>
    <t>SH/121</t>
  </si>
  <si>
    <t>730</t>
  </si>
  <si>
    <t>SH/122</t>
  </si>
  <si>
    <t>731</t>
  </si>
  <si>
    <t xml:space="preserve">SHREE JAGANNATH AGENCIES </t>
  </si>
  <si>
    <t>13/8/2024</t>
  </si>
  <si>
    <t>SH/123</t>
  </si>
  <si>
    <t>741</t>
  </si>
  <si>
    <t>14/8/2024</t>
  </si>
  <si>
    <t>SH/124</t>
  </si>
  <si>
    <t>744</t>
  </si>
  <si>
    <t>SH/125</t>
  </si>
  <si>
    <t>745</t>
  </si>
  <si>
    <t>MANOJ TRADING</t>
  </si>
  <si>
    <t>16/8/2024</t>
  </si>
  <si>
    <t>SH/126</t>
  </si>
  <si>
    <t>747</t>
  </si>
  <si>
    <t>SH/127</t>
  </si>
  <si>
    <t>748</t>
  </si>
  <si>
    <t>17/8/2024</t>
  </si>
  <si>
    <t>SH/128</t>
  </si>
  <si>
    <t>752</t>
  </si>
  <si>
    <t>SH/129</t>
  </si>
  <si>
    <t>755</t>
  </si>
  <si>
    <t>ANGUL</t>
  </si>
  <si>
    <t>UMA SHANKAR AGARWAL</t>
  </si>
  <si>
    <t>19/8/2024</t>
  </si>
  <si>
    <t>SH/130</t>
  </si>
  <si>
    <t>760</t>
  </si>
  <si>
    <t>P N BHANDAR</t>
  </si>
  <si>
    <t>SH/131</t>
  </si>
  <si>
    <t>763</t>
  </si>
  <si>
    <t>20/8/2024</t>
  </si>
  <si>
    <t>SH/132</t>
  </si>
  <si>
    <t>766</t>
  </si>
  <si>
    <t>21/8/2024</t>
  </si>
  <si>
    <t>SH/133</t>
  </si>
  <si>
    <t>771</t>
  </si>
  <si>
    <t>SH/134</t>
  </si>
  <si>
    <t>773</t>
  </si>
  <si>
    <t>22/8/2024</t>
  </si>
  <si>
    <t>SH/135</t>
  </si>
  <si>
    <t>774</t>
  </si>
  <si>
    <t>SH/136</t>
  </si>
  <si>
    <t>775</t>
  </si>
  <si>
    <t>23/8/2024</t>
  </si>
  <si>
    <t>SH/137</t>
  </si>
  <si>
    <t>782</t>
  </si>
  <si>
    <t>SH/138</t>
  </si>
  <si>
    <t>784</t>
  </si>
  <si>
    <t>CUTTACK</t>
  </si>
  <si>
    <t>sheetal agencies</t>
  </si>
  <si>
    <t>SH/139</t>
  </si>
  <si>
    <t>783</t>
  </si>
  <si>
    <t>SH/140</t>
  </si>
  <si>
    <t>790</t>
  </si>
  <si>
    <t>SH/141</t>
  </si>
  <si>
    <t>794</t>
  </si>
  <si>
    <t>24/8/2024</t>
  </si>
  <si>
    <t>SH/142</t>
  </si>
  <si>
    <t>795</t>
  </si>
  <si>
    <t>SH/143</t>
  </si>
  <si>
    <t>797</t>
  </si>
  <si>
    <t>SH/144</t>
  </si>
  <si>
    <t>799</t>
  </si>
  <si>
    <t>SH/145</t>
  </si>
  <si>
    <t>798</t>
  </si>
  <si>
    <t>27/8/2024</t>
  </si>
  <si>
    <t>SH/146</t>
  </si>
  <si>
    <t>805</t>
  </si>
  <si>
    <t>CHOUDWAR</t>
  </si>
  <si>
    <t>NALINI PRODUCTS</t>
  </si>
  <si>
    <t>28/8/2024</t>
  </si>
  <si>
    <t>SH/147</t>
  </si>
  <si>
    <t>806</t>
  </si>
  <si>
    <t>SH/148</t>
  </si>
  <si>
    <t>809</t>
  </si>
  <si>
    <t>29/8/2024</t>
  </si>
  <si>
    <t>SH/149</t>
  </si>
  <si>
    <t>815</t>
  </si>
  <si>
    <t>SH/150</t>
  </si>
  <si>
    <t>814</t>
  </si>
  <si>
    <t>SH/151</t>
  </si>
  <si>
    <t>184</t>
  </si>
  <si>
    <t>LAL CHAND NARESH KUMAR</t>
  </si>
  <si>
    <t>31/8/2024</t>
  </si>
  <si>
    <t>SH/152</t>
  </si>
  <si>
    <t>833</t>
  </si>
  <si>
    <t>(RUPEES FOUR LAKH FIFTY FOUR THOUSAND EIGHT HUNDRED ONLY)</t>
  </si>
  <si>
    <t>MONTH : AUGUST, 2024.
Bill No. : 18456
Bill Date : 31/08/2024
Total Amount: 454800.00</t>
  </si>
  <si>
    <t>Thanking you for your business.
PRAGATI LOGISTICS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</si>
</sst>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2" fillId="0" borderId="1" xfId="0" applyNumberFormat="1" applyFont="1" applyBorder="1"/>
    <xf numFmtId="0" fontId="0" fillId="0" borderId="17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9526</xdr:rowOff>
    </xdr:from>
    <xdr:to>
      <xdr:col>5</xdr:col>
      <xdr:colOff>1000125</xdr:colOff>
      <xdr:row>0</xdr:row>
      <xdr:rowOff>771526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6"/>
          <a:ext cx="35337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fice/Downloads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0"/>
  <sheetViews>
    <sheetView tabSelected="1" topLeftCell="A22" workbookViewId="0">
      <selection activeCell="Q45" sqref="Q45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8.5703125" style="1" customWidth="1"/>
    <col min="4" max="4" width="8.7109375" style="1" bestFit="1" customWidth="1"/>
    <col min="5" max="5" width="6.42578125" style="1" bestFit="1" customWidth="1"/>
    <col min="6" max="6" width="18" style="1" customWidth="1"/>
    <col min="7" max="7" width="6.42578125" style="1" customWidth="1"/>
    <col min="8" max="8" width="6.85546875" style="1" customWidth="1"/>
    <col min="9" max="9" width="7.5703125" style="1" bestFit="1" customWidth="1"/>
    <col min="10" max="10" width="7.42578125" style="1" customWidth="1"/>
    <col min="11" max="11" width="7.5703125" style="1" customWidth="1"/>
    <col min="12" max="12" width="6.85546875" style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68.25" customHeight="1" thickBot="1">
      <c r="A1" s="29"/>
      <c r="B1" s="30"/>
      <c r="C1" s="30"/>
      <c r="D1" s="30"/>
      <c r="E1" s="30"/>
      <c r="F1" s="30"/>
      <c r="G1" s="25" t="s">
        <v>0</v>
      </c>
      <c r="H1" s="25"/>
      <c r="I1" s="25"/>
      <c r="J1" s="25"/>
      <c r="K1" s="25"/>
      <c r="L1" s="25"/>
      <c r="M1" s="26"/>
    </row>
    <row r="2" spans="1:14" ht="81" customHeight="1" thickBot="1">
      <c r="A2" s="31" t="s">
        <v>82</v>
      </c>
      <c r="B2" s="32"/>
      <c r="C2" s="32"/>
      <c r="D2" s="32"/>
      <c r="E2" s="32"/>
      <c r="F2" s="32"/>
      <c r="G2" s="27" t="s">
        <v>221</v>
      </c>
      <c r="H2" s="27"/>
      <c r="I2" s="27"/>
      <c r="J2" s="27"/>
      <c r="K2" s="27"/>
      <c r="L2" s="27"/>
      <c r="M2" s="28"/>
    </row>
    <row r="3" spans="1:14" ht="15" customHeight="1">
      <c r="A3" s="11" t="s">
        <v>14</v>
      </c>
      <c r="B3" s="11" t="s">
        <v>1</v>
      </c>
      <c r="C3" s="12" t="s">
        <v>5</v>
      </c>
      <c r="D3" s="11" t="s">
        <v>16</v>
      </c>
      <c r="E3" s="11" t="s">
        <v>6</v>
      </c>
      <c r="F3" s="11" t="s">
        <v>7</v>
      </c>
      <c r="G3" s="11" t="s">
        <v>2</v>
      </c>
      <c r="H3" s="13" t="s">
        <v>3</v>
      </c>
      <c r="I3" s="13" t="s">
        <v>8</v>
      </c>
      <c r="J3" s="13" t="s">
        <v>9</v>
      </c>
      <c r="K3" s="13" t="s">
        <v>80</v>
      </c>
      <c r="L3" s="13" t="s">
        <v>10</v>
      </c>
      <c r="M3" s="13" t="s">
        <v>11</v>
      </c>
      <c r="N3" s="11" t="s">
        <v>24</v>
      </c>
    </row>
    <row r="4" spans="1:14" ht="15" customHeight="1">
      <c r="A4" s="14">
        <v>1</v>
      </c>
      <c r="B4" s="7" t="s">
        <v>90</v>
      </c>
      <c r="C4" s="7" t="s">
        <v>91</v>
      </c>
      <c r="D4" s="7" t="s">
        <v>92</v>
      </c>
      <c r="E4" s="17" t="s">
        <v>12</v>
      </c>
      <c r="F4" s="7" t="s">
        <v>93</v>
      </c>
      <c r="G4" s="7">
        <v>128</v>
      </c>
      <c r="H4" s="8">
        <f>VLOOKUP(F4,'[1]SHALIMAR CHEMICALS'!$C$4:$D$83,2,FALSE)</f>
        <v>40.25</v>
      </c>
      <c r="I4" s="8">
        <f>G4*H4*20%</f>
        <v>1030.4000000000001</v>
      </c>
      <c r="J4" s="8">
        <f>G4*2</f>
        <v>256</v>
      </c>
      <c r="K4" s="8">
        <f>G4*6</f>
        <v>768</v>
      </c>
      <c r="L4" s="8">
        <v>20</v>
      </c>
      <c r="M4" s="8">
        <f>G4*H4+I4+J4+K4+L4</f>
        <v>7226.4</v>
      </c>
      <c r="N4" s="18" t="s">
        <v>94</v>
      </c>
    </row>
    <row r="5" spans="1:14">
      <c r="A5" s="14">
        <v>2</v>
      </c>
      <c r="B5" s="7" t="s">
        <v>90</v>
      </c>
      <c r="C5" s="7" t="s">
        <v>95</v>
      </c>
      <c r="D5" s="7" t="s">
        <v>96</v>
      </c>
      <c r="E5" s="17" t="s">
        <v>12</v>
      </c>
      <c r="F5" s="7" t="s">
        <v>23</v>
      </c>
      <c r="G5" s="7">
        <v>100</v>
      </c>
      <c r="H5" s="8">
        <f>VLOOKUP(F5,'[1]SHALIMAR CHEMICALS'!$C$4:$D$83,2,FALSE)</f>
        <v>47.15</v>
      </c>
      <c r="I5" s="8">
        <f t="shared" ref="I5:I48" si="0">G5*H5*20%</f>
        <v>943</v>
      </c>
      <c r="J5" s="8">
        <f t="shared" ref="J5:J48" si="1">G5*2</f>
        <v>200</v>
      </c>
      <c r="K5" s="8">
        <f t="shared" ref="K5:K48" si="2">G5*6</f>
        <v>600</v>
      </c>
      <c r="L5" s="8">
        <v>20</v>
      </c>
      <c r="M5" s="8">
        <f t="shared" ref="M5:M48" si="3">G5*H5+I5+J5+K5+L5</f>
        <v>6478</v>
      </c>
      <c r="N5" s="18" t="s">
        <v>88</v>
      </c>
    </row>
    <row r="6" spans="1:14" ht="15" customHeight="1">
      <c r="A6" s="14">
        <v>3</v>
      </c>
      <c r="B6" s="7" t="s">
        <v>97</v>
      </c>
      <c r="C6" s="7" t="s">
        <v>98</v>
      </c>
      <c r="D6" s="7" t="s">
        <v>99</v>
      </c>
      <c r="E6" s="17" t="s">
        <v>12</v>
      </c>
      <c r="F6" s="7" t="s">
        <v>81</v>
      </c>
      <c r="G6" s="7">
        <v>300</v>
      </c>
      <c r="H6" s="8">
        <f>VLOOKUP(F6,'[1]SHALIMAR CHEMICALS'!$C$4:$D$83,2,FALSE)</f>
        <v>40.25</v>
      </c>
      <c r="I6" s="8">
        <f t="shared" si="0"/>
        <v>2415</v>
      </c>
      <c r="J6" s="8">
        <f t="shared" si="1"/>
        <v>600</v>
      </c>
      <c r="K6" s="8">
        <f t="shared" si="2"/>
        <v>1800</v>
      </c>
      <c r="L6" s="8">
        <v>20</v>
      </c>
      <c r="M6" s="8">
        <f t="shared" si="3"/>
        <v>16910</v>
      </c>
      <c r="N6" s="18" t="s">
        <v>100</v>
      </c>
    </row>
    <row r="7" spans="1:14" ht="15" customHeight="1">
      <c r="A7" s="14">
        <v>4</v>
      </c>
      <c r="B7" s="7" t="s">
        <v>101</v>
      </c>
      <c r="C7" s="7" t="s">
        <v>102</v>
      </c>
      <c r="D7" s="7" t="s">
        <v>103</v>
      </c>
      <c r="E7" s="17" t="s">
        <v>12</v>
      </c>
      <c r="F7" s="7" t="s">
        <v>13</v>
      </c>
      <c r="G7" s="7">
        <v>211</v>
      </c>
      <c r="H7" s="8">
        <f>VLOOKUP(F7,'[1]SHALIMAR CHEMICALS'!$C$4:$D$83,2,FALSE)</f>
        <v>46</v>
      </c>
      <c r="I7" s="8">
        <f t="shared" si="0"/>
        <v>1941.2</v>
      </c>
      <c r="J7" s="8">
        <f t="shared" si="1"/>
        <v>422</v>
      </c>
      <c r="K7" s="8">
        <f t="shared" si="2"/>
        <v>1266</v>
      </c>
      <c r="L7" s="8">
        <v>20</v>
      </c>
      <c r="M7" s="8">
        <f t="shared" si="3"/>
        <v>13355.2</v>
      </c>
      <c r="N7" s="18" t="s">
        <v>25</v>
      </c>
    </row>
    <row r="8" spans="1:14" ht="15" customHeight="1">
      <c r="A8" s="14">
        <v>5</v>
      </c>
      <c r="B8" s="7" t="s">
        <v>104</v>
      </c>
      <c r="C8" s="7" t="s">
        <v>105</v>
      </c>
      <c r="D8" s="7" t="s">
        <v>106</v>
      </c>
      <c r="E8" s="17" t="s">
        <v>12</v>
      </c>
      <c r="F8" s="7" t="s">
        <v>107</v>
      </c>
      <c r="G8" s="7">
        <v>70</v>
      </c>
      <c r="H8" s="8">
        <f>VLOOKUP(F8,'[1]SHALIMAR CHEMICALS'!$C$4:$D$83,2,FALSE)</f>
        <v>47.15</v>
      </c>
      <c r="I8" s="8">
        <f t="shared" si="0"/>
        <v>660.1</v>
      </c>
      <c r="J8" s="8">
        <f t="shared" si="1"/>
        <v>140</v>
      </c>
      <c r="K8" s="8">
        <f t="shared" si="2"/>
        <v>420</v>
      </c>
      <c r="L8" s="8">
        <v>20</v>
      </c>
      <c r="M8" s="8">
        <f t="shared" si="3"/>
        <v>4540.6000000000004</v>
      </c>
      <c r="N8" s="18" t="s">
        <v>108</v>
      </c>
    </row>
    <row r="9" spans="1:14" ht="15" customHeight="1">
      <c r="A9" s="14">
        <v>6</v>
      </c>
      <c r="B9" s="7" t="s">
        <v>109</v>
      </c>
      <c r="C9" s="7" t="s">
        <v>110</v>
      </c>
      <c r="D9" s="7" t="s">
        <v>111</v>
      </c>
      <c r="E9" s="17" t="s">
        <v>12</v>
      </c>
      <c r="F9" s="7" t="s">
        <v>19</v>
      </c>
      <c r="G9" s="7">
        <v>172</v>
      </c>
      <c r="H9" s="8">
        <f>VLOOKUP(F9,'[1]SHALIMAR CHEMICALS'!$C$4:$D$83,2,FALSE)</f>
        <v>40</v>
      </c>
      <c r="I9" s="8">
        <f t="shared" si="0"/>
        <v>1376</v>
      </c>
      <c r="J9" s="8">
        <f t="shared" si="1"/>
        <v>344</v>
      </c>
      <c r="K9" s="8">
        <f t="shared" si="2"/>
        <v>1032</v>
      </c>
      <c r="L9" s="8">
        <v>20</v>
      </c>
      <c r="M9" s="8">
        <f t="shared" si="3"/>
        <v>9652</v>
      </c>
      <c r="N9" s="18" t="s">
        <v>112</v>
      </c>
    </row>
    <row r="10" spans="1:14" ht="15" customHeight="1">
      <c r="A10" s="14">
        <v>7</v>
      </c>
      <c r="B10" s="7" t="s">
        <v>113</v>
      </c>
      <c r="C10" s="7" t="s">
        <v>114</v>
      </c>
      <c r="D10" s="7" t="s">
        <v>115</v>
      </c>
      <c r="E10" s="17" t="s">
        <v>12</v>
      </c>
      <c r="F10" s="7" t="s">
        <v>84</v>
      </c>
      <c r="G10" s="7">
        <v>173</v>
      </c>
      <c r="H10" s="8">
        <f>VLOOKUP(F10,'[1]SHALIMAR CHEMICALS'!$C$4:$D$83,2,FALSE)</f>
        <v>46</v>
      </c>
      <c r="I10" s="8">
        <f t="shared" si="0"/>
        <v>1591.6000000000001</v>
      </c>
      <c r="J10" s="8">
        <f t="shared" si="1"/>
        <v>346</v>
      </c>
      <c r="K10" s="8">
        <f t="shared" si="2"/>
        <v>1038</v>
      </c>
      <c r="L10" s="8">
        <v>20</v>
      </c>
      <c r="M10" s="8">
        <f t="shared" si="3"/>
        <v>10953.6</v>
      </c>
      <c r="N10" s="18" t="s">
        <v>85</v>
      </c>
    </row>
    <row r="11" spans="1:14" ht="15" customHeight="1">
      <c r="A11" s="14">
        <v>8</v>
      </c>
      <c r="B11" s="7" t="s">
        <v>113</v>
      </c>
      <c r="C11" s="7" t="s">
        <v>116</v>
      </c>
      <c r="D11" s="7" t="s">
        <v>117</v>
      </c>
      <c r="E11" s="17" t="s">
        <v>12</v>
      </c>
      <c r="F11" s="7" t="s">
        <v>17</v>
      </c>
      <c r="G11" s="7">
        <v>213</v>
      </c>
      <c r="H11" s="8">
        <f>VLOOKUP(F11,'[1]SHALIMAR CHEMICALS'!$C$4:$D$83,2,FALSE)</f>
        <v>40.25</v>
      </c>
      <c r="I11" s="8">
        <f t="shared" si="0"/>
        <v>1714.65</v>
      </c>
      <c r="J11" s="8">
        <f t="shared" si="1"/>
        <v>426</v>
      </c>
      <c r="K11" s="8">
        <f t="shared" si="2"/>
        <v>1278</v>
      </c>
      <c r="L11" s="8">
        <v>20</v>
      </c>
      <c r="M11" s="8">
        <f t="shared" si="3"/>
        <v>12011.9</v>
      </c>
      <c r="N11" s="18" t="s">
        <v>83</v>
      </c>
    </row>
    <row r="12" spans="1:14" ht="15" customHeight="1">
      <c r="A12" s="14">
        <v>9</v>
      </c>
      <c r="B12" s="7" t="s">
        <v>113</v>
      </c>
      <c r="C12" s="7" t="s">
        <v>118</v>
      </c>
      <c r="D12" s="7" t="s">
        <v>119</v>
      </c>
      <c r="E12" s="17" t="s">
        <v>12</v>
      </c>
      <c r="F12" s="7" t="s">
        <v>22</v>
      </c>
      <c r="G12" s="7">
        <v>109</v>
      </c>
      <c r="H12" s="8">
        <f>VLOOKUP(F12,'[1]SHALIMAR CHEMICALS'!$C$4:$D$83,2,FALSE)</f>
        <v>52.9</v>
      </c>
      <c r="I12" s="8">
        <f t="shared" si="0"/>
        <v>1153.22</v>
      </c>
      <c r="J12" s="8">
        <f t="shared" si="1"/>
        <v>218</v>
      </c>
      <c r="K12" s="8">
        <f t="shared" si="2"/>
        <v>654</v>
      </c>
      <c r="L12" s="8">
        <v>20</v>
      </c>
      <c r="M12" s="8">
        <f t="shared" si="3"/>
        <v>7811.32</v>
      </c>
      <c r="N12" s="18" t="s">
        <v>120</v>
      </c>
    </row>
    <row r="13" spans="1:14" ht="15" customHeight="1">
      <c r="A13" s="14">
        <v>10</v>
      </c>
      <c r="B13" s="7" t="s">
        <v>121</v>
      </c>
      <c r="C13" s="7" t="s">
        <v>122</v>
      </c>
      <c r="D13" s="7" t="s">
        <v>123</v>
      </c>
      <c r="E13" s="17" t="s">
        <v>12</v>
      </c>
      <c r="F13" s="7" t="s">
        <v>13</v>
      </c>
      <c r="G13" s="7">
        <v>239</v>
      </c>
      <c r="H13" s="8">
        <f>VLOOKUP(F13,'[1]SHALIMAR CHEMICALS'!$C$4:$D$83,2,FALSE)</f>
        <v>46</v>
      </c>
      <c r="I13" s="8">
        <f t="shared" si="0"/>
        <v>2198.8000000000002</v>
      </c>
      <c r="J13" s="8">
        <f t="shared" si="1"/>
        <v>478</v>
      </c>
      <c r="K13" s="8">
        <f t="shared" si="2"/>
        <v>1434</v>
      </c>
      <c r="L13" s="8">
        <v>20</v>
      </c>
      <c r="M13" s="8">
        <f t="shared" si="3"/>
        <v>15124.8</v>
      </c>
      <c r="N13" s="18" t="s">
        <v>25</v>
      </c>
    </row>
    <row r="14" spans="1:14" ht="15" customHeight="1">
      <c r="A14" s="14">
        <v>11</v>
      </c>
      <c r="B14" s="7" t="s">
        <v>121</v>
      </c>
      <c r="C14" s="7" t="s">
        <v>124</v>
      </c>
      <c r="D14" s="7" t="s">
        <v>125</v>
      </c>
      <c r="E14" s="17" t="s">
        <v>12</v>
      </c>
      <c r="F14" s="7" t="s">
        <v>21</v>
      </c>
      <c r="G14" s="7">
        <v>72</v>
      </c>
      <c r="H14" s="8">
        <f>VLOOKUP(F14,'[1]SHALIMAR CHEMICALS'!$C$4:$D$83,2,FALSE)</f>
        <v>41.4</v>
      </c>
      <c r="I14" s="8">
        <f t="shared" si="0"/>
        <v>596.16</v>
      </c>
      <c r="J14" s="8">
        <f t="shared" si="1"/>
        <v>144</v>
      </c>
      <c r="K14" s="8">
        <f t="shared" si="2"/>
        <v>432</v>
      </c>
      <c r="L14" s="8">
        <v>20</v>
      </c>
      <c r="M14" s="8">
        <f t="shared" si="3"/>
        <v>4172.9599999999991</v>
      </c>
      <c r="N14" s="18" t="s">
        <v>126</v>
      </c>
    </row>
    <row r="15" spans="1:14" ht="15" customHeight="1">
      <c r="A15" s="14">
        <v>12</v>
      </c>
      <c r="B15" s="7" t="s">
        <v>121</v>
      </c>
      <c r="C15" s="7" t="s">
        <v>127</v>
      </c>
      <c r="D15" s="7" t="s">
        <v>128</v>
      </c>
      <c r="E15" s="17" t="s">
        <v>12</v>
      </c>
      <c r="F15" s="7" t="s">
        <v>93</v>
      </c>
      <c r="G15" s="7">
        <v>59</v>
      </c>
      <c r="H15" s="8">
        <f>VLOOKUP(F15,'[1]SHALIMAR CHEMICALS'!$C$4:$D$83,2,FALSE)</f>
        <v>40.25</v>
      </c>
      <c r="I15" s="8">
        <f t="shared" si="0"/>
        <v>474.95000000000005</v>
      </c>
      <c r="J15" s="8">
        <f t="shared" si="1"/>
        <v>118</v>
      </c>
      <c r="K15" s="8">
        <f t="shared" si="2"/>
        <v>354</v>
      </c>
      <c r="L15" s="8">
        <v>20</v>
      </c>
      <c r="M15" s="8">
        <f t="shared" si="3"/>
        <v>3341.7</v>
      </c>
      <c r="N15" s="18" t="s">
        <v>94</v>
      </c>
    </row>
    <row r="16" spans="1:14" ht="15" customHeight="1">
      <c r="A16" s="14">
        <v>13</v>
      </c>
      <c r="B16" s="7" t="s">
        <v>121</v>
      </c>
      <c r="C16" s="7" t="s">
        <v>129</v>
      </c>
      <c r="D16" s="7" t="s">
        <v>130</v>
      </c>
      <c r="E16" s="17" t="s">
        <v>12</v>
      </c>
      <c r="F16" s="7" t="s">
        <v>15</v>
      </c>
      <c r="G16" s="7">
        <v>194</v>
      </c>
      <c r="H16" s="8">
        <f>VLOOKUP(F16,'[1]SHALIMAR CHEMICALS'!$C$4:$D$83,2,FALSE)</f>
        <v>47.15</v>
      </c>
      <c r="I16" s="8">
        <f t="shared" si="0"/>
        <v>1829.42</v>
      </c>
      <c r="J16" s="8">
        <f t="shared" si="1"/>
        <v>388</v>
      </c>
      <c r="K16" s="8">
        <f t="shared" si="2"/>
        <v>1164</v>
      </c>
      <c r="L16" s="8">
        <v>20</v>
      </c>
      <c r="M16" s="8">
        <f t="shared" si="3"/>
        <v>12548.52</v>
      </c>
      <c r="N16" s="18" t="s">
        <v>89</v>
      </c>
    </row>
    <row r="17" spans="1:14" ht="15" customHeight="1">
      <c r="A17" s="14">
        <v>14</v>
      </c>
      <c r="B17" s="7" t="s">
        <v>131</v>
      </c>
      <c r="C17" s="7" t="s">
        <v>132</v>
      </c>
      <c r="D17" s="7" t="s">
        <v>133</v>
      </c>
      <c r="E17" s="17" t="s">
        <v>12</v>
      </c>
      <c r="F17" s="7" t="s">
        <v>13</v>
      </c>
      <c r="G17" s="7">
        <v>232</v>
      </c>
      <c r="H17" s="8">
        <f>VLOOKUP(F17,'[1]SHALIMAR CHEMICALS'!$C$4:$D$83,2,FALSE)</f>
        <v>46</v>
      </c>
      <c r="I17" s="8">
        <f t="shared" si="0"/>
        <v>2134.4</v>
      </c>
      <c r="J17" s="8">
        <f t="shared" si="1"/>
        <v>464</v>
      </c>
      <c r="K17" s="8">
        <f t="shared" si="2"/>
        <v>1392</v>
      </c>
      <c r="L17" s="8">
        <v>20</v>
      </c>
      <c r="M17" s="8">
        <f t="shared" si="3"/>
        <v>14682.4</v>
      </c>
      <c r="N17" s="18" t="s">
        <v>25</v>
      </c>
    </row>
    <row r="18" spans="1:14" ht="15" customHeight="1">
      <c r="A18" s="14">
        <v>15</v>
      </c>
      <c r="B18" s="7" t="s">
        <v>131</v>
      </c>
      <c r="C18" s="7" t="s">
        <v>134</v>
      </c>
      <c r="D18" s="7" t="s">
        <v>135</v>
      </c>
      <c r="E18" s="17" t="s">
        <v>12</v>
      </c>
      <c r="F18" s="7" t="s">
        <v>81</v>
      </c>
      <c r="G18" s="7">
        <v>104</v>
      </c>
      <c r="H18" s="8">
        <f>VLOOKUP(F18,'[1]SHALIMAR CHEMICALS'!$C$4:$D$83,2,FALSE)</f>
        <v>40.25</v>
      </c>
      <c r="I18" s="8">
        <f t="shared" si="0"/>
        <v>837.2</v>
      </c>
      <c r="J18" s="8">
        <f t="shared" si="1"/>
        <v>208</v>
      </c>
      <c r="K18" s="8">
        <f t="shared" si="2"/>
        <v>624</v>
      </c>
      <c r="L18" s="8">
        <v>20</v>
      </c>
      <c r="M18" s="8">
        <f t="shared" si="3"/>
        <v>5875.2</v>
      </c>
      <c r="N18" s="18" t="s">
        <v>136</v>
      </c>
    </row>
    <row r="19" spans="1:14" ht="15" customHeight="1">
      <c r="A19" s="14">
        <v>16</v>
      </c>
      <c r="B19" s="7" t="s">
        <v>137</v>
      </c>
      <c r="C19" s="7" t="s">
        <v>138</v>
      </c>
      <c r="D19" s="7" t="s">
        <v>139</v>
      </c>
      <c r="E19" s="17" t="s">
        <v>12</v>
      </c>
      <c r="F19" s="7" t="s">
        <v>17</v>
      </c>
      <c r="G19" s="7">
        <v>100</v>
      </c>
      <c r="H19" s="8">
        <f>VLOOKUP(F19,'[1]SHALIMAR CHEMICALS'!$C$4:$D$83,2,FALSE)</f>
        <v>40.25</v>
      </c>
      <c r="I19" s="8">
        <f t="shared" si="0"/>
        <v>805</v>
      </c>
      <c r="J19" s="8">
        <f t="shared" si="1"/>
        <v>200</v>
      </c>
      <c r="K19" s="8">
        <f t="shared" si="2"/>
        <v>600</v>
      </c>
      <c r="L19" s="8">
        <v>20</v>
      </c>
      <c r="M19" s="8">
        <f t="shared" si="3"/>
        <v>5650</v>
      </c>
      <c r="N19" s="18" t="s">
        <v>83</v>
      </c>
    </row>
    <row r="20" spans="1:14" ht="15" customHeight="1">
      <c r="A20" s="14">
        <v>17</v>
      </c>
      <c r="B20" s="7" t="s">
        <v>140</v>
      </c>
      <c r="C20" s="7" t="s">
        <v>141</v>
      </c>
      <c r="D20" s="7" t="s">
        <v>142</v>
      </c>
      <c r="E20" s="17" t="s">
        <v>12</v>
      </c>
      <c r="F20" s="7" t="s">
        <v>107</v>
      </c>
      <c r="G20" s="7">
        <v>87</v>
      </c>
      <c r="H20" s="8">
        <f>VLOOKUP(F20,'[1]SHALIMAR CHEMICALS'!$C$4:$D$83,2,FALSE)</f>
        <v>47.15</v>
      </c>
      <c r="I20" s="8">
        <f t="shared" si="0"/>
        <v>820.41000000000008</v>
      </c>
      <c r="J20" s="8">
        <f t="shared" si="1"/>
        <v>174</v>
      </c>
      <c r="K20" s="8">
        <f t="shared" si="2"/>
        <v>522</v>
      </c>
      <c r="L20" s="8">
        <v>20</v>
      </c>
      <c r="M20" s="8">
        <f t="shared" si="3"/>
        <v>5638.46</v>
      </c>
      <c r="N20" s="18" t="s">
        <v>108</v>
      </c>
    </row>
    <row r="21" spans="1:14" ht="15" customHeight="1">
      <c r="A21" s="14">
        <v>18</v>
      </c>
      <c r="B21" s="7" t="s">
        <v>140</v>
      </c>
      <c r="C21" s="7" t="s">
        <v>143</v>
      </c>
      <c r="D21" s="7" t="s">
        <v>144</v>
      </c>
      <c r="E21" s="17" t="s">
        <v>12</v>
      </c>
      <c r="F21" s="7" t="s">
        <v>26</v>
      </c>
      <c r="G21" s="7">
        <v>128</v>
      </c>
      <c r="H21" s="8">
        <f>VLOOKUP(F21,'[1]SHALIMAR CHEMICALS'!$C$4:$D$83,2,FALSE)</f>
        <v>74.75</v>
      </c>
      <c r="I21" s="8">
        <f t="shared" si="0"/>
        <v>1913.6000000000001</v>
      </c>
      <c r="J21" s="8">
        <f t="shared" si="1"/>
        <v>256</v>
      </c>
      <c r="K21" s="8">
        <f t="shared" si="2"/>
        <v>768</v>
      </c>
      <c r="L21" s="8">
        <v>20</v>
      </c>
      <c r="M21" s="8">
        <f t="shared" si="3"/>
        <v>12525.6</v>
      </c>
      <c r="N21" s="18" t="s">
        <v>145</v>
      </c>
    </row>
    <row r="22" spans="1:14" ht="15" customHeight="1">
      <c r="A22" s="14">
        <v>19</v>
      </c>
      <c r="B22" s="7" t="s">
        <v>146</v>
      </c>
      <c r="C22" s="7" t="s">
        <v>147</v>
      </c>
      <c r="D22" s="7" t="s">
        <v>148</v>
      </c>
      <c r="E22" s="17" t="s">
        <v>12</v>
      </c>
      <c r="F22" s="7" t="s">
        <v>13</v>
      </c>
      <c r="G22" s="7">
        <v>141</v>
      </c>
      <c r="H22" s="8">
        <f>VLOOKUP(F22,'[1]SHALIMAR CHEMICALS'!$C$4:$D$83,2,FALSE)</f>
        <v>46</v>
      </c>
      <c r="I22" s="8">
        <f t="shared" si="0"/>
        <v>1297.2</v>
      </c>
      <c r="J22" s="8">
        <f t="shared" si="1"/>
        <v>282</v>
      </c>
      <c r="K22" s="8">
        <f t="shared" si="2"/>
        <v>846</v>
      </c>
      <c r="L22" s="8">
        <v>20</v>
      </c>
      <c r="M22" s="8">
        <f t="shared" si="3"/>
        <v>8931.2000000000007</v>
      </c>
      <c r="N22" s="18" t="s">
        <v>25</v>
      </c>
    </row>
    <row r="23" spans="1:14" ht="15" customHeight="1">
      <c r="A23" s="14">
        <v>20</v>
      </c>
      <c r="B23" s="7" t="s">
        <v>146</v>
      </c>
      <c r="C23" s="7" t="s">
        <v>149</v>
      </c>
      <c r="D23" s="7" t="s">
        <v>150</v>
      </c>
      <c r="E23" s="17" t="s">
        <v>12</v>
      </c>
      <c r="F23" s="7" t="s">
        <v>93</v>
      </c>
      <c r="G23" s="7">
        <v>203</v>
      </c>
      <c r="H23" s="8">
        <f>VLOOKUP(F23,'[1]SHALIMAR CHEMICALS'!$C$4:$D$83,2,FALSE)</f>
        <v>40.25</v>
      </c>
      <c r="I23" s="8">
        <f t="shared" si="0"/>
        <v>1634.15</v>
      </c>
      <c r="J23" s="8">
        <f t="shared" si="1"/>
        <v>406</v>
      </c>
      <c r="K23" s="8">
        <f t="shared" si="2"/>
        <v>1218</v>
      </c>
      <c r="L23" s="8">
        <v>20</v>
      </c>
      <c r="M23" s="8">
        <f t="shared" si="3"/>
        <v>11448.9</v>
      </c>
      <c r="N23" s="18" t="s">
        <v>94</v>
      </c>
    </row>
    <row r="24" spans="1:14" ht="15" customHeight="1">
      <c r="A24" s="14">
        <v>21</v>
      </c>
      <c r="B24" s="7" t="s">
        <v>151</v>
      </c>
      <c r="C24" s="7" t="s">
        <v>152</v>
      </c>
      <c r="D24" s="7" t="s">
        <v>153</v>
      </c>
      <c r="E24" s="17" t="s">
        <v>12</v>
      </c>
      <c r="F24" s="7" t="s">
        <v>13</v>
      </c>
      <c r="G24" s="7">
        <v>210</v>
      </c>
      <c r="H24" s="8">
        <f>VLOOKUP(F24,'[1]SHALIMAR CHEMICALS'!$C$4:$D$83,2,FALSE)</f>
        <v>46</v>
      </c>
      <c r="I24" s="8">
        <f t="shared" si="0"/>
        <v>1932</v>
      </c>
      <c r="J24" s="8">
        <f t="shared" si="1"/>
        <v>420</v>
      </c>
      <c r="K24" s="8">
        <f t="shared" si="2"/>
        <v>1260</v>
      </c>
      <c r="L24" s="8">
        <v>20</v>
      </c>
      <c r="M24" s="8">
        <f t="shared" si="3"/>
        <v>13292</v>
      </c>
      <c r="N24" s="18" t="s">
        <v>25</v>
      </c>
    </row>
    <row r="25" spans="1:14" ht="15" customHeight="1">
      <c r="A25" s="14">
        <v>22</v>
      </c>
      <c r="B25" s="7" t="s">
        <v>151</v>
      </c>
      <c r="C25" s="7" t="s">
        <v>154</v>
      </c>
      <c r="D25" s="7" t="s">
        <v>155</v>
      </c>
      <c r="E25" s="17" t="s">
        <v>12</v>
      </c>
      <c r="F25" s="7" t="s">
        <v>156</v>
      </c>
      <c r="G25" s="7">
        <v>158</v>
      </c>
      <c r="H25" s="8">
        <f>VLOOKUP(F25,'[1]SHALIMAR CHEMICALS'!$C$4:$D$83,2,FALSE)</f>
        <v>41.4</v>
      </c>
      <c r="I25" s="8">
        <f t="shared" si="0"/>
        <v>1308.24</v>
      </c>
      <c r="J25" s="8">
        <f t="shared" si="1"/>
        <v>316</v>
      </c>
      <c r="K25" s="8">
        <f t="shared" si="2"/>
        <v>948</v>
      </c>
      <c r="L25" s="8">
        <v>20</v>
      </c>
      <c r="M25" s="8">
        <f t="shared" si="3"/>
        <v>9133.4399999999987</v>
      </c>
      <c r="N25" s="18" t="s">
        <v>157</v>
      </c>
    </row>
    <row r="26" spans="1:14" ht="15" customHeight="1">
      <c r="A26" s="14">
        <v>23</v>
      </c>
      <c r="B26" s="7" t="s">
        <v>158</v>
      </c>
      <c r="C26" s="7" t="s">
        <v>159</v>
      </c>
      <c r="D26" s="7" t="s">
        <v>160</v>
      </c>
      <c r="E26" s="17" t="s">
        <v>12</v>
      </c>
      <c r="F26" s="7" t="s">
        <v>20</v>
      </c>
      <c r="G26" s="7">
        <v>407</v>
      </c>
      <c r="H26" s="8">
        <f>VLOOKUP(F26,'[1]SHALIMAR CHEMICALS'!$C$4:$D$83,2,FALSE)</f>
        <v>40.25</v>
      </c>
      <c r="I26" s="8">
        <f t="shared" si="0"/>
        <v>3276.3500000000004</v>
      </c>
      <c r="J26" s="8">
        <f t="shared" si="1"/>
        <v>814</v>
      </c>
      <c r="K26" s="8">
        <f t="shared" si="2"/>
        <v>2442</v>
      </c>
      <c r="L26" s="8">
        <v>20</v>
      </c>
      <c r="M26" s="8">
        <f t="shared" si="3"/>
        <v>22934.1</v>
      </c>
      <c r="N26" s="18" t="s">
        <v>161</v>
      </c>
    </row>
    <row r="27" spans="1:14" ht="15" customHeight="1">
      <c r="A27" s="14">
        <v>24</v>
      </c>
      <c r="B27" s="7" t="s">
        <v>158</v>
      </c>
      <c r="C27" s="7" t="s">
        <v>162</v>
      </c>
      <c r="D27" s="7" t="s">
        <v>163</v>
      </c>
      <c r="E27" s="17" t="s">
        <v>12</v>
      </c>
      <c r="F27" s="7" t="s">
        <v>93</v>
      </c>
      <c r="G27" s="7">
        <v>50</v>
      </c>
      <c r="H27" s="8">
        <f>VLOOKUP(F27,'[1]SHALIMAR CHEMICALS'!$C$4:$D$83,2,FALSE)</f>
        <v>40.25</v>
      </c>
      <c r="I27" s="8">
        <f t="shared" si="0"/>
        <v>402.5</v>
      </c>
      <c r="J27" s="8">
        <f t="shared" si="1"/>
        <v>100</v>
      </c>
      <c r="K27" s="8">
        <f t="shared" si="2"/>
        <v>300</v>
      </c>
      <c r="L27" s="8">
        <v>20</v>
      </c>
      <c r="M27" s="8">
        <f t="shared" si="3"/>
        <v>2835</v>
      </c>
      <c r="N27" s="18" t="s">
        <v>94</v>
      </c>
    </row>
    <row r="28" spans="1:14" ht="15" customHeight="1">
      <c r="A28" s="14">
        <v>25</v>
      </c>
      <c r="B28" s="7" t="s">
        <v>164</v>
      </c>
      <c r="C28" s="7" t="s">
        <v>165</v>
      </c>
      <c r="D28" s="7" t="s">
        <v>166</v>
      </c>
      <c r="E28" s="17" t="s">
        <v>12</v>
      </c>
      <c r="F28" s="7" t="s">
        <v>20</v>
      </c>
      <c r="G28" s="7">
        <v>221</v>
      </c>
      <c r="H28" s="8">
        <f>VLOOKUP(F28,'[1]SHALIMAR CHEMICALS'!$C$4:$D$83,2,FALSE)</f>
        <v>40.25</v>
      </c>
      <c r="I28" s="8">
        <f t="shared" si="0"/>
        <v>1779.0500000000002</v>
      </c>
      <c r="J28" s="8">
        <f t="shared" si="1"/>
        <v>442</v>
      </c>
      <c r="K28" s="8">
        <f t="shared" si="2"/>
        <v>1326</v>
      </c>
      <c r="L28" s="8">
        <v>20</v>
      </c>
      <c r="M28" s="8">
        <f t="shared" si="3"/>
        <v>12462.3</v>
      </c>
      <c r="N28" s="18" t="s">
        <v>161</v>
      </c>
    </row>
    <row r="29" spans="1:14" ht="15" customHeight="1">
      <c r="A29" s="14">
        <v>26</v>
      </c>
      <c r="B29" s="7" t="s">
        <v>167</v>
      </c>
      <c r="C29" s="7" t="s">
        <v>168</v>
      </c>
      <c r="D29" s="7" t="s">
        <v>169</v>
      </c>
      <c r="E29" s="17" t="s">
        <v>12</v>
      </c>
      <c r="F29" s="7" t="s">
        <v>93</v>
      </c>
      <c r="G29" s="7">
        <v>149</v>
      </c>
      <c r="H29" s="8">
        <f>VLOOKUP(F29,'[1]SHALIMAR CHEMICALS'!$C$4:$D$83,2,FALSE)</f>
        <v>40.25</v>
      </c>
      <c r="I29" s="8">
        <f t="shared" si="0"/>
        <v>1199.45</v>
      </c>
      <c r="J29" s="8">
        <f t="shared" si="1"/>
        <v>298</v>
      </c>
      <c r="K29" s="8">
        <f t="shared" si="2"/>
        <v>894</v>
      </c>
      <c r="L29" s="8">
        <v>20</v>
      </c>
      <c r="M29" s="8">
        <f t="shared" si="3"/>
        <v>8408.7000000000007</v>
      </c>
      <c r="N29" s="18" t="s">
        <v>94</v>
      </c>
    </row>
    <row r="30" spans="1:14" ht="15" customHeight="1">
      <c r="A30" s="14">
        <v>27</v>
      </c>
      <c r="B30" s="7" t="s">
        <v>167</v>
      </c>
      <c r="C30" s="7" t="s">
        <v>170</v>
      </c>
      <c r="D30" s="7" t="s">
        <v>171</v>
      </c>
      <c r="E30" s="17" t="s">
        <v>12</v>
      </c>
      <c r="F30" s="7" t="s">
        <v>86</v>
      </c>
      <c r="G30" s="7">
        <v>147</v>
      </c>
      <c r="H30" s="8">
        <f>VLOOKUP(F30,'[1]SHALIMAR CHEMICALS'!$C$4:$D$83,2,FALSE)</f>
        <v>43.7</v>
      </c>
      <c r="I30" s="8">
        <f t="shared" si="0"/>
        <v>1284.7800000000002</v>
      </c>
      <c r="J30" s="8">
        <f t="shared" si="1"/>
        <v>294</v>
      </c>
      <c r="K30" s="8">
        <f t="shared" si="2"/>
        <v>882</v>
      </c>
      <c r="L30" s="8">
        <v>20</v>
      </c>
      <c r="M30" s="8">
        <f t="shared" si="3"/>
        <v>8904.68</v>
      </c>
      <c r="N30" s="18" t="s">
        <v>87</v>
      </c>
    </row>
    <row r="31" spans="1:14" ht="15" customHeight="1">
      <c r="A31" s="14">
        <v>28</v>
      </c>
      <c r="B31" s="7" t="s">
        <v>172</v>
      </c>
      <c r="C31" s="7" t="s">
        <v>173</v>
      </c>
      <c r="D31" s="7" t="s">
        <v>174</v>
      </c>
      <c r="E31" s="17" t="s">
        <v>12</v>
      </c>
      <c r="F31" s="7" t="s">
        <v>13</v>
      </c>
      <c r="G31" s="7">
        <v>219</v>
      </c>
      <c r="H31" s="8">
        <f>VLOOKUP(F31,'[1]SHALIMAR CHEMICALS'!$C$4:$D$83,2,FALSE)</f>
        <v>46</v>
      </c>
      <c r="I31" s="8">
        <f t="shared" si="0"/>
        <v>2014.8000000000002</v>
      </c>
      <c r="J31" s="8">
        <f t="shared" si="1"/>
        <v>438</v>
      </c>
      <c r="K31" s="8">
        <f t="shared" si="2"/>
        <v>1314</v>
      </c>
      <c r="L31" s="8">
        <v>20</v>
      </c>
      <c r="M31" s="8">
        <f t="shared" si="3"/>
        <v>13860.8</v>
      </c>
      <c r="N31" s="18" t="s">
        <v>25</v>
      </c>
    </row>
    <row r="32" spans="1:14" ht="15" customHeight="1">
      <c r="A32" s="14">
        <v>29</v>
      </c>
      <c r="B32" s="7" t="s">
        <v>172</v>
      </c>
      <c r="C32" s="7" t="s">
        <v>175</v>
      </c>
      <c r="D32" s="7" t="s">
        <v>176</v>
      </c>
      <c r="E32" s="17" t="s">
        <v>12</v>
      </c>
      <c r="F32" s="7" t="s">
        <v>81</v>
      </c>
      <c r="G32" s="7">
        <v>150</v>
      </c>
      <c r="H32" s="8">
        <f>VLOOKUP(F32,'[1]SHALIMAR CHEMICALS'!$C$4:$D$83,2,FALSE)</f>
        <v>40.25</v>
      </c>
      <c r="I32" s="8">
        <f t="shared" si="0"/>
        <v>1207.5</v>
      </c>
      <c r="J32" s="8">
        <f t="shared" si="1"/>
        <v>300</v>
      </c>
      <c r="K32" s="8">
        <f t="shared" si="2"/>
        <v>900</v>
      </c>
      <c r="L32" s="8">
        <v>20</v>
      </c>
      <c r="M32" s="8">
        <f t="shared" si="3"/>
        <v>8465</v>
      </c>
      <c r="N32" s="18" t="s">
        <v>136</v>
      </c>
    </row>
    <row r="33" spans="1:14" ht="15" customHeight="1">
      <c r="A33" s="14">
        <v>30</v>
      </c>
      <c r="B33" s="7" t="s">
        <v>177</v>
      </c>
      <c r="C33" s="7" t="s">
        <v>178</v>
      </c>
      <c r="D33" s="7" t="s">
        <v>179</v>
      </c>
      <c r="E33" s="17" t="s">
        <v>12</v>
      </c>
      <c r="F33" s="7" t="s">
        <v>81</v>
      </c>
      <c r="G33" s="7">
        <v>150</v>
      </c>
      <c r="H33" s="8">
        <f>VLOOKUP(F33,'[1]SHALIMAR CHEMICALS'!$C$4:$D$83,2,FALSE)</f>
        <v>40.25</v>
      </c>
      <c r="I33" s="8">
        <f t="shared" si="0"/>
        <v>1207.5</v>
      </c>
      <c r="J33" s="8">
        <f t="shared" si="1"/>
        <v>300</v>
      </c>
      <c r="K33" s="8">
        <f t="shared" si="2"/>
        <v>900</v>
      </c>
      <c r="L33" s="8">
        <v>20</v>
      </c>
      <c r="M33" s="8">
        <f t="shared" si="3"/>
        <v>8465</v>
      </c>
      <c r="N33" s="18" t="s">
        <v>136</v>
      </c>
    </row>
    <row r="34" spans="1:14" ht="15" customHeight="1">
      <c r="A34" s="14">
        <v>31</v>
      </c>
      <c r="B34" s="7" t="s">
        <v>177</v>
      </c>
      <c r="C34" s="7" t="s">
        <v>180</v>
      </c>
      <c r="D34" s="7" t="s">
        <v>181</v>
      </c>
      <c r="E34" s="17" t="s">
        <v>12</v>
      </c>
      <c r="F34" s="17" t="s">
        <v>182</v>
      </c>
      <c r="G34" s="7">
        <v>148</v>
      </c>
      <c r="H34" s="8">
        <f>VLOOKUP(F34,'[1]SHALIMAR CHEMICALS'!$C$4:$D$83,2,FALSE)</f>
        <v>28.75</v>
      </c>
      <c r="I34" s="8">
        <f t="shared" si="0"/>
        <v>851</v>
      </c>
      <c r="J34" s="8">
        <f t="shared" si="1"/>
        <v>296</v>
      </c>
      <c r="K34" s="8">
        <f t="shared" si="2"/>
        <v>888</v>
      </c>
      <c r="L34" s="8">
        <v>20</v>
      </c>
      <c r="M34" s="8">
        <f t="shared" si="3"/>
        <v>6310</v>
      </c>
      <c r="N34" s="18" t="s">
        <v>183</v>
      </c>
    </row>
    <row r="35" spans="1:14" ht="15" customHeight="1">
      <c r="A35" s="14">
        <v>32</v>
      </c>
      <c r="B35" s="7" t="s">
        <v>177</v>
      </c>
      <c r="C35" s="7" t="s">
        <v>184</v>
      </c>
      <c r="D35" s="7" t="s">
        <v>185</v>
      </c>
      <c r="E35" s="17" t="s">
        <v>12</v>
      </c>
      <c r="F35" s="17" t="s">
        <v>182</v>
      </c>
      <c r="G35" s="7">
        <v>150</v>
      </c>
      <c r="H35" s="8">
        <f>VLOOKUP(F35,'[1]SHALIMAR CHEMICALS'!$C$4:$D$83,2,FALSE)</f>
        <v>28.75</v>
      </c>
      <c r="I35" s="8">
        <f t="shared" si="0"/>
        <v>862.5</v>
      </c>
      <c r="J35" s="8">
        <f t="shared" si="1"/>
        <v>300</v>
      </c>
      <c r="K35" s="8">
        <f t="shared" si="2"/>
        <v>900</v>
      </c>
      <c r="L35" s="8">
        <v>20</v>
      </c>
      <c r="M35" s="8">
        <f t="shared" si="3"/>
        <v>6395</v>
      </c>
      <c r="N35" s="18" t="s">
        <v>183</v>
      </c>
    </row>
    <row r="36" spans="1:14" ht="15" customHeight="1">
      <c r="A36" s="14">
        <v>33</v>
      </c>
      <c r="B36" s="7" t="s">
        <v>177</v>
      </c>
      <c r="C36" s="7" t="s">
        <v>186</v>
      </c>
      <c r="D36" s="7" t="s">
        <v>187</v>
      </c>
      <c r="E36" s="17" t="s">
        <v>12</v>
      </c>
      <c r="F36" s="7" t="s">
        <v>23</v>
      </c>
      <c r="G36" s="7">
        <v>162</v>
      </c>
      <c r="H36" s="8">
        <f>VLOOKUP(F36,'[1]SHALIMAR CHEMICALS'!$C$4:$D$83,2,FALSE)</f>
        <v>47.15</v>
      </c>
      <c r="I36" s="8">
        <f t="shared" si="0"/>
        <v>1527.66</v>
      </c>
      <c r="J36" s="8">
        <f t="shared" si="1"/>
        <v>324</v>
      </c>
      <c r="K36" s="8">
        <f t="shared" si="2"/>
        <v>972</v>
      </c>
      <c r="L36" s="8">
        <v>20</v>
      </c>
      <c r="M36" s="8">
        <f t="shared" si="3"/>
        <v>10481.960000000001</v>
      </c>
      <c r="N36" s="18" t="s">
        <v>88</v>
      </c>
    </row>
    <row r="37" spans="1:14" ht="15" customHeight="1">
      <c r="A37" s="14">
        <v>34</v>
      </c>
      <c r="B37" s="7" t="s">
        <v>177</v>
      </c>
      <c r="C37" s="7" t="s">
        <v>188</v>
      </c>
      <c r="D37" s="7" t="s">
        <v>189</v>
      </c>
      <c r="E37" s="17" t="s">
        <v>12</v>
      </c>
      <c r="F37" s="7" t="s">
        <v>86</v>
      </c>
      <c r="G37" s="7">
        <v>150</v>
      </c>
      <c r="H37" s="8">
        <f>VLOOKUP(F37,'[1]SHALIMAR CHEMICALS'!$C$4:$D$83,2,FALSE)</f>
        <v>43.7</v>
      </c>
      <c r="I37" s="8">
        <f t="shared" si="0"/>
        <v>1311</v>
      </c>
      <c r="J37" s="8">
        <f t="shared" si="1"/>
        <v>300</v>
      </c>
      <c r="K37" s="8">
        <f t="shared" si="2"/>
        <v>900</v>
      </c>
      <c r="L37" s="8">
        <v>20</v>
      </c>
      <c r="M37" s="8">
        <f t="shared" si="3"/>
        <v>9086</v>
      </c>
      <c r="N37" s="18" t="s">
        <v>87</v>
      </c>
    </row>
    <row r="38" spans="1:14" ht="15" customHeight="1">
      <c r="A38" s="14">
        <v>35</v>
      </c>
      <c r="B38" s="7" t="s">
        <v>190</v>
      </c>
      <c r="C38" s="7" t="s">
        <v>191</v>
      </c>
      <c r="D38" s="7" t="s">
        <v>192</v>
      </c>
      <c r="E38" s="17" t="s">
        <v>12</v>
      </c>
      <c r="F38" s="7" t="s">
        <v>81</v>
      </c>
      <c r="G38" s="7">
        <v>112</v>
      </c>
      <c r="H38" s="8">
        <f>VLOOKUP(F38,'[1]SHALIMAR CHEMICALS'!$C$4:$D$83,2,FALSE)</f>
        <v>40.25</v>
      </c>
      <c r="I38" s="8">
        <f t="shared" si="0"/>
        <v>901.6</v>
      </c>
      <c r="J38" s="8">
        <f t="shared" si="1"/>
        <v>224</v>
      </c>
      <c r="K38" s="8">
        <f t="shared" si="2"/>
        <v>672</v>
      </c>
      <c r="L38" s="8">
        <v>20</v>
      </c>
      <c r="M38" s="8">
        <f t="shared" si="3"/>
        <v>6325.6</v>
      </c>
      <c r="N38" s="18" t="s">
        <v>100</v>
      </c>
    </row>
    <row r="39" spans="1:14" ht="15" customHeight="1">
      <c r="A39" s="14">
        <v>36</v>
      </c>
      <c r="B39" s="7" t="s">
        <v>190</v>
      </c>
      <c r="C39" s="7" t="s">
        <v>193</v>
      </c>
      <c r="D39" s="7" t="s">
        <v>194</v>
      </c>
      <c r="E39" s="17" t="s">
        <v>12</v>
      </c>
      <c r="F39" s="7" t="s">
        <v>20</v>
      </c>
      <c r="G39" s="7">
        <v>241</v>
      </c>
      <c r="H39" s="8">
        <f>VLOOKUP(F39,'[1]SHALIMAR CHEMICALS'!$C$4:$D$83,2,FALSE)</f>
        <v>40.25</v>
      </c>
      <c r="I39" s="8">
        <f t="shared" si="0"/>
        <v>1940.0500000000002</v>
      </c>
      <c r="J39" s="8">
        <f t="shared" si="1"/>
        <v>482</v>
      </c>
      <c r="K39" s="8">
        <f t="shared" si="2"/>
        <v>1446</v>
      </c>
      <c r="L39" s="8">
        <v>20</v>
      </c>
      <c r="M39" s="8">
        <f t="shared" si="3"/>
        <v>13588.3</v>
      </c>
      <c r="N39" s="18" t="s">
        <v>161</v>
      </c>
    </row>
    <row r="40" spans="1:14" ht="15" customHeight="1">
      <c r="A40" s="14">
        <v>37</v>
      </c>
      <c r="B40" s="7" t="s">
        <v>190</v>
      </c>
      <c r="C40" s="7" t="s">
        <v>195</v>
      </c>
      <c r="D40" s="7" t="s">
        <v>196</v>
      </c>
      <c r="E40" s="17" t="s">
        <v>12</v>
      </c>
      <c r="F40" s="7" t="s">
        <v>81</v>
      </c>
      <c r="G40" s="7">
        <v>120</v>
      </c>
      <c r="H40" s="8">
        <f>VLOOKUP(F40,'[1]SHALIMAR CHEMICALS'!$C$4:$D$83,2,FALSE)</f>
        <v>40.25</v>
      </c>
      <c r="I40" s="8">
        <f t="shared" si="0"/>
        <v>966</v>
      </c>
      <c r="J40" s="8">
        <f t="shared" si="1"/>
        <v>240</v>
      </c>
      <c r="K40" s="8">
        <f t="shared" si="2"/>
        <v>720</v>
      </c>
      <c r="L40" s="8">
        <v>20</v>
      </c>
      <c r="M40" s="8">
        <f t="shared" si="3"/>
        <v>6776</v>
      </c>
      <c r="N40" s="18" t="s">
        <v>136</v>
      </c>
    </row>
    <row r="41" spans="1:14" ht="15" customHeight="1">
      <c r="A41" s="14">
        <v>38</v>
      </c>
      <c r="B41" s="7" t="s">
        <v>190</v>
      </c>
      <c r="C41" s="7" t="s">
        <v>197</v>
      </c>
      <c r="D41" s="7" t="s">
        <v>198</v>
      </c>
      <c r="E41" s="17" t="s">
        <v>12</v>
      </c>
      <c r="F41" s="7" t="s">
        <v>21</v>
      </c>
      <c r="G41" s="7">
        <v>75</v>
      </c>
      <c r="H41" s="8">
        <f>VLOOKUP(F41,'[1]SHALIMAR CHEMICALS'!$C$4:$D$83,2,FALSE)</f>
        <v>41.4</v>
      </c>
      <c r="I41" s="8">
        <f t="shared" si="0"/>
        <v>621</v>
      </c>
      <c r="J41" s="8">
        <f t="shared" si="1"/>
        <v>150</v>
      </c>
      <c r="K41" s="8">
        <f t="shared" si="2"/>
        <v>450</v>
      </c>
      <c r="L41" s="8">
        <v>20</v>
      </c>
      <c r="M41" s="8">
        <f t="shared" si="3"/>
        <v>4346</v>
      </c>
      <c r="N41" s="18" t="s">
        <v>126</v>
      </c>
    </row>
    <row r="42" spans="1:14" ht="15" customHeight="1">
      <c r="A42" s="14">
        <v>39</v>
      </c>
      <c r="B42" s="7" t="s">
        <v>199</v>
      </c>
      <c r="C42" s="7" t="s">
        <v>200</v>
      </c>
      <c r="D42" s="7" t="s">
        <v>201</v>
      </c>
      <c r="E42" s="17" t="s">
        <v>12</v>
      </c>
      <c r="F42" s="7" t="s">
        <v>202</v>
      </c>
      <c r="G42" s="7">
        <v>61</v>
      </c>
      <c r="H42" s="8">
        <f>VLOOKUP(F42,'[1]SHALIMAR CHEMICALS'!$C$4:$D$83,2,FALSE)</f>
        <v>28.75</v>
      </c>
      <c r="I42" s="8">
        <f t="shared" si="0"/>
        <v>350.75</v>
      </c>
      <c r="J42" s="8">
        <f t="shared" si="1"/>
        <v>122</v>
      </c>
      <c r="K42" s="8">
        <f t="shared" si="2"/>
        <v>366</v>
      </c>
      <c r="L42" s="8">
        <v>20</v>
      </c>
      <c r="M42" s="8">
        <f t="shared" si="3"/>
        <v>2612.5</v>
      </c>
      <c r="N42" s="18" t="s">
        <v>203</v>
      </c>
    </row>
    <row r="43" spans="1:14" ht="15" customHeight="1">
      <c r="A43" s="14">
        <v>40</v>
      </c>
      <c r="B43" s="7" t="s">
        <v>204</v>
      </c>
      <c r="C43" s="7" t="s">
        <v>205</v>
      </c>
      <c r="D43" s="7" t="s">
        <v>206</v>
      </c>
      <c r="E43" s="17" t="s">
        <v>12</v>
      </c>
      <c r="F43" s="7" t="s">
        <v>15</v>
      </c>
      <c r="G43" s="7">
        <v>231</v>
      </c>
      <c r="H43" s="8">
        <f>VLOOKUP(F43,'[1]SHALIMAR CHEMICALS'!$C$4:$D$83,2,FALSE)</f>
        <v>47.15</v>
      </c>
      <c r="I43" s="8">
        <f t="shared" si="0"/>
        <v>2178.33</v>
      </c>
      <c r="J43" s="8">
        <f t="shared" si="1"/>
        <v>462</v>
      </c>
      <c r="K43" s="8">
        <f t="shared" si="2"/>
        <v>1386</v>
      </c>
      <c r="L43" s="8">
        <v>20</v>
      </c>
      <c r="M43" s="8">
        <f t="shared" si="3"/>
        <v>14937.98</v>
      </c>
      <c r="N43" s="18" t="s">
        <v>89</v>
      </c>
    </row>
    <row r="44" spans="1:14" ht="15" customHeight="1">
      <c r="A44" s="14">
        <v>41</v>
      </c>
      <c r="B44" s="7" t="s">
        <v>204</v>
      </c>
      <c r="C44" s="7" t="s">
        <v>207</v>
      </c>
      <c r="D44" s="7" t="s">
        <v>208</v>
      </c>
      <c r="E44" s="17" t="s">
        <v>12</v>
      </c>
      <c r="F44" s="7" t="s">
        <v>17</v>
      </c>
      <c r="G44" s="7">
        <v>198</v>
      </c>
      <c r="H44" s="8">
        <f>VLOOKUP(F44,'[1]SHALIMAR CHEMICALS'!$C$4:$D$83,2,FALSE)</f>
        <v>40.25</v>
      </c>
      <c r="I44" s="8">
        <f t="shared" si="0"/>
        <v>1593.9</v>
      </c>
      <c r="J44" s="8">
        <f t="shared" si="1"/>
        <v>396</v>
      </c>
      <c r="K44" s="8">
        <f t="shared" si="2"/>
        <v>1188</v>
      </c>
      <c r="L44" s="8">
        <v>20</v>
      </c>
      <c r="M44" s="8">
        <f t="shared" si="3"/>
        <v>11167.4</v>
      </c>
      <c r="N44" s="18" t="s">
        <v>83</v>
      </c>
    </row>
    <row r="45" spans="1:14" ht="15" customHeight="1">
      <c r="A45" s="14">
        <v>42</v>
      </c>
      <c r="B45" s="7" t="s">
        <v>209</v>
      </c>
      <c r="C45" s="7" t="s">
        <v>210</v>
      </c>
      <c r="D45" s="7" t="s">
        <v>211</v>
      </c>
      <c r="E45" s="17" t="s">
        <v>12</v>
      </c>
      <c r="F45" s="7" t="s">
        <v>20</v>
      </c>
      <c r="G45" s="7">
        <v>200</v>
      </c>
      <c r="H45" s="8">
        <f>VLOOKUP(F45,'[1]SHALIMAR CHEMICALS'!$C$4:$D$83,2,FALSE)</f>
        <v>40.25</v>
      </c>
      <c r="I45" s="8">
        <f t="shared" si="0"/>
        <v>1610</v>
      </c>
      <c r="J45" s="8">
        <f t="shared" si="1"/>
        <v>400</v>
      </c>
      <c r="K45" s="8">
        <f t="shared" si="2"/>
        <v>1200</v>
      </c>
      <c r="L45" s="8">
        <v>20</v>
      </c>
      <c r="M45" s="8">
        <f t="shared" si="3"/>
        <v>11280</v>
      </c>
      <c r="N45" s="18" t="s">
        <v>161</v>
      </c>
    </row>
    <row r="46" spans="1:14" ht="15" customHeight="1">
      <c r="A46" s="14">
        <v>43</v>
      </c>
      <c r="B46" s="7" t="s">
        <v>209</v>
      </c>
      <c r="C46" s="7" t="s">
        <v>212</v>
      </c>
      <c r="D46" s="7" t="s">
        <v>213</v>
      </c>
      <c r="E46" s="17" t="s">
        <v>12</v>
      </c>
      <c r="F46" s="7" t="s">
        <v>13</v>
      </c>
      <c r="G46" s="7">
        <v>395</v>
      </c>
      <c r="H46" s="8">
        <f>VLOOKUP(F46,'[1]SHALIMAR CHEMICALS'!$C$4:$D$83,2,FALSE)</f>
        <v>46</v>
      </c>
      <c r="I46" s="8">
        <f t="shared" si="0"/>
        <v>3634</v>
      </c>
      <c r="J46" s="8">
        <f t="shared" si="1"/>
        <v>790</v>
      </c>
      <c r="K46" s="8">
        <f t="shared" si="2"/>
        <v>2370</v>
      </c>
      <c r="L46" s="8">
        <v>20</v>
      </c>
      <c r="M46" s="8">
        <f t="shared" si="3"/>
        <v>24984</v>
      </c>
      <c r="N46" s="18" t="s">
        <v>25</v>
      </c>
    </row>
    <row r="47" spans="1:14" ht="15" customHeight="1">
      <c r="A47" s="14">
        <v>44</v>
      </c>
      <c r="B47" s="7" t="s">
        <v>209</v>
      </c>
      <c r="C47" s="7" t="s">
        <v>214</v>
      </c>
      <c r="D47" s="7" t="s">
        <v>215</v>
      </c>
      <c r="E47" s="17" t="s">
        <v>12</v>
      </c>
      <c r="F47" s="7" t="s">
        <v>23</v>
      </c>
      <c r="G47" s="7">
        <v>184</v>
      </c>
      <c r="H47" s="8">
        <f>VLOOKUP(F47,'[1]SHALIMAR CHEMICALS'!$C$4:$D$83,2,FALSE)</f>
        <v>47.15</v>
      </c>
      <c r="I47" s="8">
        <f t="shared" si="0"/>
        <v>1735.1200000000001</v>
      </c>
      <c r="J47" s="8">
        <f t="shared" si="1"/>
        <v>368</v>
      </c>
      <c r="K47" s="8">
        <f t="shared" si="2"/>
        <v>1104</v>
      </c>
      <c r="L47" s="8">
        <v>20</v>
      </c>
      <c r="M47" s="8">
        <f t="shared" si="3"/>
        <v>11902.720000000001</v>
      </c>
      <c r="N47" s="18" t="s">
        <v>216</v>
      </c>
    </row>
    <row r="48" spans="1:14" ht="15" customHeight="1">
      <c r="A48" s="14">
        <v>45</v>
      </c>
      <c r="B48" s="7" t="s">
        <v>217</v>
      </c>
      <c r="C48" s="7" t="s">
        <v>218</v>
      </c>
      <c r="D48" s="7" t="s">
        <v>219</v>
      </c>
      <c r="E48" s="17" t="s">
        <v>12</v>
      </c>
      <c r="F48" s="7" t="s">
        <v>20</v>
      </c>
      <c r="G48" s="7">
        <v>301</v>
      </c>
      <c r="H48" s="8">
        <f>VLOOKUP(F48,'[1]SHALIMAR CHEMICALS'!$C$4:$D$83,2,FALSE)</f>
        <v>40.25</v>
      </c>
      <c r="I48" s="8">
        <f t="shared" si="0"/>
        <v>2423.0500000000002</v>
      </c>
      <c r="J48" s="8">
        <f t="shared" si="1"/>
        <v>602</v>
      </c>
      <c r="K48" s="8">
        <f t="shared" si="2"/>
        <v>1806</v>
      </c>
      <c r="L48" s="8">
        <v>20</v>
      </c>
      <c r="M48" s="8">
        <f t="shared" si="3"/>
        <v>16966.3</v>
      </c>
      <c r="N48" s="18" t="s">
        <v>161</v>
      </c>
    </row>
    <row r="49" spans="1:14" ht="15" customHeight="1">
      <c r="A49" s="33" t="s">
        <v>220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5"/>
      <c r="M49" s="15">
        <f>ROUND(SUM(M4:M48),0)</f>
        <v>454800</v>
      </c>
      <c r="N49" s="16"/>
    </row>
    <row r="50" spans="1:14" ht="15.75" thickBot="1">
      <c r="A50" s="9"/>
      <c r="B50"/>
      <c r="C50"/>
      <c r="D50"/>
      <c r="E50"/>
      <c r="F50"/>
      <c r="G50" s="11">
        <f>SUM(G4:G48)</f>
        <v>7624</v>
      </c>
      <c r="H50" s="10"/>
      <c r="I50" s="10"/>
      <c r="J50" s="10"/>
      <c r="K50" s="10"/>
      <c r="L50" s="10"/>
      <c r="M50" s="10"/>
      <c r="N50"/>
    </row>
    <row r="51" spans="1:14" ht="15.75" thickBot="1">
      <c r="A51" s="19" t="s">
        <v>4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1"/>
    </row>
    <row r="52" spans="1:14" ht="37.5" customHeight="1" thickBot="1">
      <c r="A52" s="22" t="s">
        <v>222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4" ht="15" customHeight="1"/>
    <row r="54" spans="1:14" ht="15" customHeight="1"/>
    <row r="55" spans="1:14" ht="15" customHeight="1"/>
    <row r="56" spans="1:14" ht="15" customHeight="1"/>
    <row r="57" spans="1:14" ht="15" customHeight="1"/>
    <row r="58" spans="1:14" ht="15" customHeight="1"/>
    <row r="59" spans="1:14" ht="15" customHeight="1"/>
    <row r="60" spans="1:14" ht="15" customHeight="1"/>
    <row r="61" spans="1:14" ht="15" customHeight="1"/>
    <row r="62" spans="1:14" ht="15" customHeight="1"/>
    <row r="63" spans="1:14" ht="15" customHeight="1"/>
    <row r="64" spans="1:1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sortState ref="B4:N51">
    <sortCondition ref="B4:B51"/>
    <sortCondition ref="C4:C51"/>
  </sortState>
  <mergeCells count="7">
    <mergeCell ref="A51:M51"/>
    <mergeCell ref="A52:M52"/>
    <mergeCell ref="G1:M1"/>
    <mergeCell ref="G2:M2"/>
    <mergeCell ref="A1:F1"/>
    <mergeCell ref="A2:F2"/>
    <mergeCell ref="A49:L49"/>
  </mergeCells>
  <pageMargins left="0.27559055118110237" right="0.15748031496062992" top="0.21" bottom="0.16" header="0.24" footer="0.17"/>
  <pageSetup paperSize="9"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L8" sqref="L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15.710937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7">
      <c r="A1" s="4" t="s">
        <v>14</v>
      </c>
      <c r="B1" s="5" t="s">
        <v>1</v>
      </c>
      <c r="C1" s="5" t="s">
        <v>5</v>
      </c>
      <c r="D1" s="5" t="s">
        <v>16</v>
      </c>
      <c r="E1" s="5" t="s">
        <v>6</v>
      </c>
      <c r="F1" s="5" t="s">
        <v>7</v>
      </c>
      <c r="G1" s="5" t="s">
        <v>2</v>
      </c>
    </row>
    <row r="2" spans="1:7">
      <c r="A2" s="6">
        <v>1</v>
      </c>
      <c r="B2" s="2" t="s">
        <v>27</v>
      </c>
      <c r="C2" s="2" t="s">
        <v>28</v>
      </c>
      <c r="D2" s="2" t="s">
        <v>29</v>
      </c>
      <c r="E2" s="2" t="s">
        <v>12</v>
      </c>
      <c r="F2" s="2" t="s">
        <v>13</v>
      </c>
      <c r="G2" s="2">
        <v>194</v>
      </c>
    </row>
    <row r="3" spans="1:7">
      <c r="A3" s="6">
        <f>A2+1</f>
        <v>2</v>
      </c>
      <c r="B3" s="2" t="s">
        <v>30</v>
      </c>
      <c r="C3" s="2" t="s">
        <v>31</v>
      </c>
      <c r="D3" s="2" t="s">
        <v>32</v>
      </c>
      <c r="E3" s="2" t="s">
        <v>12</v>
      </c>
      <c r="F3" s="2" t="s">
        <v>13</v>
      </c>
      <c r="G3" s="2">
        <v>461</v>
      </c>
    </row>
    <row r="4" spans="1:7">
      <c r="A4" s="6">
        <f t="shared" ref="A4:A20" si="0">A3+1</f>
        <v>3</v>
      </c>
      <c r="B4" s="2" t="s">
        <v>33</v>
      </c>
      <c r="C4" s="2" t="s">
        <v>34</v>
      </c>
      <c r="D4" s="2" t="s">
        <v>35</v>
      </c>
      <c r="E4" s="2" t="s">
        <v>12</v>
      </c>
      <c r="F4" s="2" t="s">
        <v>23</v>
      </c>
      <c r="G4" s="2">
        <v>107</v>
      </c>
    </row>
    <row r="5" spans="1:7">
      <c r="A5" s="6">
        <f t="shared" si="0"/>
        <v>4</v>
      </c>
      <c r="B5" s="2" t="s">
        <v>36</v>
      </c>
      <c r="C5" s="2" t="s">
        <v>37</v>
      </c>
      <c r="D5" s="2" t="s">
        <v>38</v>
      </c>
      <c r="E5" s="2" t="s">
        <v>12</v>
      </c>
      <c r="F5" s="2" t="s">
        <v>26</v>
      </c>
      <c r="G5" s="2">
        <v>500</v>
      </c>
    </row>
    <row r="6" spans="1:7">
      <c r="A6" s="6">
        <f t="shared" si="0"/>
        <v>5</v>
      </c>
      <c r="B6" s="2" t="s">
        <v>39</v>
      </c>
      <c r="C6" s="2" t="s">
        <v>40</v>
      </c>
      <c r="D6" s="2" t="s">
        <v>41</v>
      </c>
      <c r="E6" s="2" t="s">
        <v>12</v>
      </c>
      <c r="F6" s="2" t="s">
        <v>13</v>
      </c>
      <c r="G6" s="2">
        <v>472</v>
      </c>
    </row>
    <row r="7" spans="1:7">
      <c r="A7" s="6">
        <f t="shared" si="0"/>
        <v>6</v>
      </c>
      <c r="B7" s="2" t="s">
        <v>42</v>
      </c>
      <c r="C7" s="2" t="s">
        <v>43</v>
      </c>
      <c r="D7" s="2" t="s">
        <v>44</v>
      </c>
      <c r="E7" s="2" t="s">
        <v>12</v>
      </c>
      <c r="F7" s="2" t="s">
        <v>13</v>
      </c>
      <c r="G7" s="2">
        <v>525</v>
      </c>
    </row>
    <row r="8" spans="1:7">
      <c r="A8" s="6">
        <f t="shared" si="0"/>
        <v>7</v>
      </c>
      <c r="B8" s="2" t="s">
        <v>42</v>
      </c>
      <c r="C8" s="2" t="s">
        <v>45</v>
      </c>
      <c r="D8" s="2" t="s">
        <v>46</v>
      </c>
      <c r="E8" s="2" t="s">
        <v>12</v>
      </c>
      <c r="F8" s="2" t="s">
        <v>22</v>
      </c>
      <c r="G8" s="2">
        <v>115</v>
      </c>
    </row>
    <row r="9" spans="1:7">
      <c r="A9" s="6">
        <f t="shared" si="0"/>
        <v>8</v>
      </c>
      <c r="B9" s="2" t="s">
        <v>42</v>
      </c>
      <c r="C9" s="2" t="s">
        <v>47</v>
      </c>
      <c r="D9" s="2" t="s">
        <v>48</v>
      </c>
      <c r="E9" s="2" t="s">
        <v>12</v>
      </c>
      <c r="F9" s="2" t="s">
        <v>19</v>
      </c>
      <c r="G9" s="2">
        <v>227</v>
      </c>
    </row>
    <row r="10" spans="1:7">
      <c r="A10" s="6">
        <f t="shared" si="0"/>
        <v>9</v>
      </c>
      <c r="B10" s="2" t="s">
        <v>49</v>
      </c>
      <c r="C10" s="2" t="s">
        <v>50</v>
      </c>
      <c r="D10" s="2" t="s">
        <v>51</v>
      </c>
      <c r="E10" s="2" t="s">
        <v>12</v>
      </c>
      <c r="F10" s="2" t="s">
        <v>21</v>
      </c>
      <c r="G10" s="2">
        <v>117</v>
      </c>
    </row>
    <row r="11" spans="1:7">
      <c r="A11" s="6">
        <f t="shared" si="0"/>
        <v>10</v>
      </c>
      <c r="B11" s="2" t="s">
        <v>52</v>
      </c>
      <c r="C11" s="2" t="s">
        <v>53</v>
      </c>
      <c r="D11" s="2" t="s">
        <v>54</v>
      </c>
      <c r="E11" s="2" t="s">
        <v>12</v>
      </c>
      <c r="F11" s="2" t="s">
        <v>26</v>
      </c>
      <c r="G11" s="2">
        <v>200</v>
      </c>
    </row>
    <row r="12" spans="1:7">
      <c r="A12" s="6">
        <f t="shared" si="0"/>
        <v>11</v>
      </c>
      <c r="B12" s="2" t="s">
        <v>55</v>
      </c>
      <c r="C12" s="2" t="s">
        <v>56</v>
      </c>
      <c r="D12" s="2" t="s">
        <v>57</v>
      </c>
      <c r="E12" s="2" t="s">
        <v>12</v>
      </c>
      <c r="F12" s="2" t="s">
        <v>18</v>
      </c>
      <c r="G12" s="2">
        <v>107</v>
      </c>
    </row>
    <row r="13" spans="1:7">
      <c r="A13" s="6">
        <f t="shared" si="0"/>
        <v>12</v>
      </c>
      <c r="B13" s="2" t="s">
        <v>55</v>
      </c>
      <c r="C13" s="2" t="s">
        <v>58</v>
      </c>
      <c r="D13" s="2" t="s">
        <v>59</v>
      </c>
      <c r="E13" s="2" t="s">
        <v>12</v>
      </c>
      <c r="F13" s="2" t="s">
        <v>23</v>
      </c>
      <c r="G13" s="2">
        <v>186</v>
      </c>
    </row>
    <row r="14" spans="1:7">
      <c r="A14" s="6">
        <f t="shared" si="0"/>
        <v>13</v>
      </c>
      <c r="B14" s="2" t="s">
        <v>60</v>
      </c>
      <c r="C14" s="2" t="s">
        <v>61</v>
      </c>
      <c r="D14" s="2" t="s">
        <v>62</v>
      </c>
      <c r="E14" s="2" t="s">
        <v>12</v>
      </c>
      <c r="F14" s="3" t="s">
        <v>63</v>
      </c>
      <c r="G14" s="2">
        <v>277</v>
      </c>
    </row>
    <row r="15" spans="1:7">
      <c r="A15" s="6">
        <f t="shared" si="0"/>
        <v>14</v>
      </c>
      <c r="B15" s="2" t="s">
        <v>64</v>
      </c>
      <c r="C15" s="2" t="s">
        <v>65</v>
      </c>
      <c r="D15" s="2" t="s">
        <v>66</v>
      </c>
      <c r="E15" s="2" t="s">
        <v>12</v>
      </c>
      <c r="F15" s="2" t="s">
        <v>15</v>
      </c>
      <c r="G15" s="2">
        <v>447</v>
      </c>
    </row>
    <row r="16" spans="1:7">
      <c r="A16" s="6">
        <f t="shared" si="0"/>
        <v>15</v>
      </c>
      <c r="B16" s="2" t="s">
        <v>67</v>
      </c>
      <c r="C16" s="2" t="s">
        <v>68</v>
      </c>
      <c r="D16" s="2" t="s">
        <v>69</v>
      </c>
      <c r="E16" s="2" t="s">
        <v>12</v>
      </c>
      <c r="F16" s="2" t="s">
        <v>17</v>
      </c>
      <c r="G16" s="2">
        <v>320</v>
      </c>
    </row>
    <row r="17" spans="1:7">
      <c r="A17" s="6">
        <f t="shared" si="0"/>
        <v>16</v>
      </c>
      <c r="B17" s="2" t="s">
        <v>67</v>
      </c>
      <c r="C17" s="2" t="s">
        <v>70</v>
      </c>
      <c r="D17" s="2" t="s">
        <v>71</v>
      </c>
      <c r="E17" s="2" t="s">
        <v>12</v>
      </c>
      <c r="F17" s="2" t="s">
        <v>20</v>
      </c>
      <c r="G17" s="2">
        <v>187</v>
      </c>
    </row>
    <row r="18" spans="1:7">
      <c r="A18" s="6">
        <f t="shared" si="0"/>
        <v>17</v>
      </c>
      <c r="B18" s="2" t="s">
        <v>72</v>
      </c>
      <c r="C18" s="2" t="s">
        <v>73</v>
      </c>
      <c r="D18" s="2" t="s">
        <v>74</v>
      </c>
      <c r="E18" s="2" t="s">
        <v>12</v>
      </c>
      <c r="F18" s="2" t="s">
        <v>20</v>
      </c>
      <c r="G18" s="2">
        <v>110</v>
      </c>
    </row>
    <row r="19" spans="1:7">
      <c r="A19" s="6">
        <f t="shared" si="0"/>
        <v>18</v>
      </c>
      <c r="B19" s="2" t="s">
        <v>75</v>
      </c>
      <c r="C19" s="2" t="s">
        <v>76</v>
      </c>
      <c r="D19" s="2" t="s">
        <v>77</v>
      </c>
      <c r="E19" s="2" t="s">
        <v>12</v>
      </c>
      <c r="F19" s="2" t="s">
        <v>13</v>
      </c>
      <c r="G19" s="2">
        <v>373</v>
      </c>
    </row>
    <row r="20" spans="1:7">
      <c r="A20" s="6">
        <f t="shared" si="0"/>
        <v>19</v>
      </c>
      <c r="B20" s="2" t="s">
        <v>75</v>
      </c>
      <c r="C20" s="2" t="s">
        <v>78</v>
      </c>
      <c r="D20" s="2" t="s">
        <v>79</v>
      </c>
      <c r="E20" s="2" t="s">
        <v>12</v>
      </c>
      <c r="F20" s="2" t="s">
        <v>23</v>
      </c>
      <c r="G20" s="2">
        <v>182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2024-09-10T12:37:13Z</cp:lastPrinted>
  <dcterms:created xsi:type="dcterms:W3CDTF">2022-05-02T05:54:47Z</dcterms:created>
  <dcterms:modified xsi:type="dcterms:W3CDTF">2024-09-10T12:37:27Z</dcterms:modified>
</cp:coreProperties>
</file>