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Invoice!$A$3:$N$45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43" i="1"/>
  <c r="K41"/>
  <c r="J41"/>
  <c r="H41"/>
  <c r="I41" s="1"/>
  <c r="K40"/>
  <c r="J40"/>
  <c r="I40"/>
  <c r="H40"/>
  <c r="K39"/>
  <c r="J39"/>
  <c r="H39"/>
  <c r="I39" s="1"/>
  <c r="K38"/>
  <c r="J38"/>
  <c r="H38"/>
  <c r="K37"/>
  <c r="J37"/>
  <c r="H37"/>
  <c r="I37" s="1"/>
  <c r="K36"/>
  <c r="J36"/>
  <c r="H36"/>
  <c r="I36" s="1"/>
  <c r="K35"/>
  <c r="J35"/>
  <c r="H35"/>
  <c r="I35" s="1"/>
  <c r="K34"/>
  <c r="J34"/>
  <c r="H34"/>
  <c r="K33"/>
  <c r="J33"/>
  <c r="H33"/>
  <c r="I33" s="1"/>
  <c r="K32"/>
  <c r="J32"/>
  <c r="H32"/>
  <c r="I32" s="1"/>
  <c r="K31"/>
  <c r="J31"/>
  <c r="H31"/>
  <c r="I31" s="1"/>
  <c r="K30"/>
  <c r="J30"/>
  <c r="H30"/>
  <c r="K29"/>
  <c r="J29"/>
  <c r="H29"/>
  <c r="I29" s="1"/>
  <c r="K28"/>
  <c r="J28"/>
  <c r="H28"/>
  <c r="I28" s="1"/>
  <c r="K27"/>
  <c r="J27"/>
  <c r="H27"/>
  <c r="I27" s="1"/>
  <c r="K26"/>
  <c r="J26"/>
  <c r="H26"/>
  <c r="K25"/>
  <c r="J25"/>
  <c r="H25"/>
  <c r="I25" s="1"/>
  <c r="K24"/>
  <c r="J24"/>
  <c r="H24"/>
  <c r="I24" s="1"/>
  <c r="K23"/>
  <c r="J23"/>
  <c r="H23"/>
  <c r="I23" s="1"/>
  <c r="K22"/>
  <c r="J22"/>
  <c r="H22"/>
  <c r="K21"/>
  <c r="J21"/>
  <c r="H21"/>
  <c r="I21" s="1"/>
  <c r="K20"/>
  <c r="J20"/>
  <c r="H20"/>
  <c r="I20" s="1"/>
  <c r="K19"/>
  <c r="J19"/>
  <c r="H19"/>
  <c r="I19" s="1"/>
  <c r="K18"/>
  <c r="J18"/>
  <c r="H18"/>
  <c r="K17"/>
  <c r="J17"/>
  <c r="H17"/>
  <c r="I17" s="1"/>
  <c r="K16"/>
  <c r="J16"/>
  <c r="H16"/>
  <c r="I16" s="1"/>
  <c r="K15"/>
  <c r="J15"/>
  <c r="H15"/>
  <c r="I15" s="1"/>
  <c r="K14"/>
  <c r="J14"/>
  <c r="H14"/>
  <c r="K13"/>
  <c r="J13"/>
  <c r="H13"/>
  <c r="I13" s="1"/>
  <c r="K12"/>
  <c r="J12"/>
  <c r="H12"/>
  <c r="I12" s="1"/>
  <c r="K11"/>
  <c r="J11"/>
  <c r="H11"/>
  <c r="I11" s="1"/>
  <c r="K10"/>
  <c r="J10"/>
  <c r="H10"/>
  <c r="K9"/>
  <c r="J9"/>
  <c r="H9"/>
  <c r="I9" s="1"/>
  <c r="K8"/>
  <c r="J8"/>
  <c r="H8"/>
  <c r="I8" s="1"/>
  <c r="K7"/>
  <c r="J7"/>
  <c r="H7"/>
  <c r="I7" s="1"/>
  <c r="K6"/>
  <c r="J6"/>
  <c r="H6"/>
  <c r="K5"/>
  <c r="J5"/>
  <c r="H5"/>
  <c r="I5" s="1"/>
  <c r="K4"/>
  <c r="J4"/>
  <c r="H4"/>
  <c r="I4" s="1"/>
  <c r="M4" l="1"/>
  <c r="I6"/>
  <c r="M6" s="1"/>
  <c r="M8"/>
  <c r="I10"/>
  <c r="M10" s="1"/>
  <c r="M12"/>
  <c r="I14"/>
  <c r="M14" s="1"/>
  <c r="M16"/>
  <c r="I18"/>
  <c r="M18" s="1"/>
  <c r="M20"/>
  <c r="I22"/>
  <c r="M22" s="1"/>
  <c r="M24"/>
  <c r="I26"/>
  <c r="M26" s="1"/>
  <c r="M28"/>
  <c r="I30"/>
  <c r="M30" s="1"/>
  <c r="M32"/>
  <c r="I34"/>
  <c r="M34" s="1"/>
  <c r="M36"/>
  <c r="I38"/>
  <c r="M38" s="1"/>
  <c r="M40"/>
  <c r="M5"/>
  <c r="M7"/>
  <c r="M9"/>
  <c r="M11"/>
  <c r="M13"/>
  <c r="M15"/>
  <c r="M17"/>
  <c r="M19"/>
  <c r="M21"/>
  <c r="M23"/>
  <c r="M25"/>
  <c r="M27"/>
  <c r="M29"/>
  <c r="M31"/>
  <c r="M33"/>
  <c r="M35"/>
  <c r="M37"/>
  <c r="M39"/>
  <c r="M41"/>
  <c r="M42" l="1"/>
</calcChain>
</file>

<file path=xl/sharedStrings.xml><?xml version="1.0" encoding="utf-8"?>
<sst xmlns="http://schemas.openxmlformats.org/spreadsheetml/2006/main" count="269" uniqueCount="147">
  <si>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</si>
  <si>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</si>
  <si>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</si>
  <si>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</si>
  <si>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</si>
  <si>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</si>
  <si>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</si>
  <si>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</si>
  <si>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</si>
  <si>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</si>
  <si>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</si>
  <si>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</si>
  <si>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</si>
  <si>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</si>
  <si>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</si>
  <si>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JAGATSINGHPUR</t>
  </si>
  <si>
    <t>NAYAGARH</t>
  </si>
  <si>
    <t>PARTY NAME</t>
  </si>
  <si>
    <t>MAA KAMAKHI TRADERS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</si>
  <si>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</si>
  <si>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</si>
  <si>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</si>
  <si>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LALCHAND NARESH KUMAR</t>
  </si>
  <si>
    <t>KENDRAPARA</t>
  </si>
  <si>
    <t xml:space="preserve">SHREE JAGANNATH AGENCIES </t>
  </si>
  <si>
    <t>ANGUL</t>
  </si>
  <si>
    <t>UMA SHANKAR AGARWAL</t>
  </si>
  <si>
    <t>P N BHANDAR</t>
  </si>
  <si>
    <t>Thanking you for your business.
PRAGATI LOGISTICS</t>
  </si>
  <si>
    <t>B N ENTERPRISERS</t>
  </si>
  <si>
    <t xml:space="preserve">B N ENTERPRISERS </t>
  </si>
  <si>
    <t>INV.NO.</t>
  </si>
  <si>
    <t>01/11/2024</t>
  </si>
  <si>
    <t>1195</t>
  </si>
  <si>
    <t>KEONJHAR</t>
  </si>
  <si>
    <t>ROUT TRADERS</t>
  </si>
  <si>
    <t>04/11/2024</t>
  </si>
  <si>
    <t>1203</t>
  </si>
  <si>
    <t>GHANTESWAR</t>
  </si>
  <si>
    <t>MANOJ TRADING</t>
  </si>
  <si>
    <t>05/11/2024</t>
  </si>
  <si>
    <t>1208</t>
  </si>
  <si>
    <t>1214</t>
  </si>
  <si>
    <t>06/11/2024</t>
  </si>
  <si>
    <t>1215</t>
  </si>
  <si>
    <t>UMASHANKAR AGRAWAL</t>
  </si>
  <si>
    <t>07/11/2024</t>
  </si>
  <si>
    <t>1221</t>
  </si>
  <si>
    <t>08/11/2024</t>
  </si>
  <si>
    <t>1232</t>
  </si>
  <si>
    <t>09/11/2024</t>
  </si>
  <si>
    <t>1238</t>
  </si>
  <si>
    <t>1239</t>
  </si>
  <si>
    <t>JAJPUR TOWN</t>
  </si>
  <si>
    <t>LAXMI NARAYAN TRADERS</t>
  </si>
  <si>
    <t>12/11/2024</t>
  </si>
  <si>
    <t>1258</t>
  </si>
  <si>
    <t>1260</t>
  </si>
  <si>
    <t>SORO</t>
  </si>
  <si>
    <t xml:space="preserve">MAHABIR TRADING CO </t>
  </si>
  <si>
    <t>1261</t>
  </si>
  <si>
    <t>B N ENTERPRISES</t>
  </si>
  <si>
    <t>1264</t>
  </si>
  <si>
    <t>RAGHUNATHPUR</t>
  </si>
  <si>
    <t>SARADA STORE</t>
  </si>
  <si>
    <t>13/11/2024</t>
  </si>
  <si>
    <t>1274</t>
  </si>
  <si>
    <t>1275</t>
  </si>
  <si>
    <t>1278</t>
  </si>
  <si>
    <t>MAA TARINI STOREE</t>
  </si>
  <si>
    <t>14/11/2024</t>
  </si>
  <si>
    <t>1285</t>
  </si>
  <si>
    <t>1286</t>
  </si>
  <si>
    <t>15/11/2024</t>
  </si>
  <si>
    <t>1292</t>
  </si>
  <si>
    <t>18/11/2024</t>
  </si>
  <si>
    <t>1307</t>
  </si>
  <si>
    <t>19/11/2024</t>
  </si>
  <si>
    <t>1318</t>
  </si>
  <si>
    <t>20/11/2024</t>
  </si>
  <si>
    <t>1325</t>
  </si>
  <si>
    <t>21/11/2024</t>
  </si>
  <si>
    <t>1335</t>
  </si>
  <si>
    <t>1332</t>
  </si>
  <si>
    <t>1339</t>
  </si>
  <si>
    <t>23/11/2024</t>
  </si>
  <si>
    <t>1350</t>
  </si>
  <si>
    <t>1351</t>
  </si>
  <si>
    <t>24/11/2024</t>
  </si>
  <si>
    <t>1336</t>
  </si>
  <si>
    <t>26/11/2024</t>
  </si>
  <si>
    <t>1358</t>
  </si>
  <si>
    <t>1362</t>
  </si>
  <si>
    <t>27/11/2024</t>
  </si>
  <si>
    <t>1368</t>
  </si>
  <si>
    <t>28/11/2024</t>
  </si>
  <si>
    <t>1380</t>
  </si>
  <si>
    <t>29/11/2024</t>
  </si>
  <si>
    <t>1384</t>
  </si>
  <si>
    <t>1387</t>
  </si>
  <si>
    <t>1388</t>
  </si>
  <si>
    <t>30/11/2024</t>
  </si>
  <si>
    <t>1396</t>
  </si>
  <si>
    <t xml:space="preserve">SARADA STORE </t>
  </si>
  <si>
    <t>1397</t>
  </si>
  <si>
    <t>1403</t>
  </si>
  <si>
    <t>SH225</t>
  </si>
  <si>
    <t>SH226</t>
  </si>
  <si>
    <t>SH227</t>
  </si>
  <si>
    <t>SH228</t>
  </si>
  <si>
    <t>SH229</t>
  </si>
  <si>
    <t>SH230</t>
  </si>
  <si>
    <t>SH231</t>
  </si>
  <si>
    <t>SH232</t>
  </si>
  <si>
    <t>SH233</t>
  </si>
  <si>
    <t>SH234</t>
  </si>
  <si>
    <t>SH235</t>
  </si>
  <si>
    <t>SH236</t>
  </si>
  <si>
    <t>SH237</t>
  </si>
  <si>
    <t>SH238</t>
  </si>
  <si>
    <t>SH239</t>
  </si>
  <si>
    <t>SH240</t>
  </si>
  <si>
    <t>SH241</t>
  </si>
  <si>
    <t>SH242</t>
  </si>
  <si>
    <t>SH243</t>
  </si>
  <si>
    <t>SH244</t>
  </si>
  <si>
    <t>SH245</t>
  </si>
  <si>
    <t>SH246</t>
  </si>
  <si>
    <t>SH247</t>
  </si>
  <si>
    <t>SH249</t>
  </si>
  <si>
    <t>SH250</t>
  </si>
  <si>
    <t>SH251</t>
  </si>
  <si>
    <t>SH252</t>
  </si>
  <si>
    <t>SH248</t>
  </si>
  <si>
    <t>SH253</t>
  </si>
  <si>
    <t>SH254</t>
  </si>
  <si>
    <t>SH255</t>
  </si>
  <si>
    <t>SH256</t>
  </si>
  <si>
    <t>SH257</t>
  </si>
  <si>
    <t>SH258</t>
  </si>
  <si>
    <t>SH259</t>
  </si>
  <si>
    <t>SH260</t>
  </si>
  <si>
    <t>SH261</t>
  </si>
  <si>
    <t>SH262</t>
  </si>
  <si>
    <t>ACUTAL CASE 163 BUT PREVIOUS MONTH BILL 1 CASE ADDED SO THIS MONTH LESS 1 CASE</t>
  </si>
  <si>
    <t>(RUPEES FOUR LAKH THREE HUNDRED SIXTEEN ONLY)</t>
  </si>
  <si>
    <t>MONTH : NOVEMBER, 2024.
Bill No. : 27854
Bill Date : 
Total Amount: 400316.00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</si>
</sst>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7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center" wrapText="1"/>
    </xf>
    <xf numFmtId="0" fontId="0" fillId="0" borderId="17" xfId="0" applyNumberFormat="1" applyBorder="1"/>
    <xf numFmtId="0" fontId="1" fillId="0" borderId="19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left"/>
    </xf>
    <xf numFmtId="2" fontId="0" fillId="0" borderId="15" xfId="0" applyNumberFormat="1" applyFont="1" applyBorder="1"/>
    <xf numFmtId="2" fontId="0" fillId="0" borderId="24" xfId="0" applyNumberFormat="1" applyFont="1" applyBorder="1"/>
    <xf numFmtId="0" fontId="0" fillId="0" borderId="2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0" fontId="0" fillId="2" borderId="1" xfId="0" applyNumberFormat="1" applyFont="1" applyFill="1" applyBorder="1"/>
    <xf numFmtId="2" fontId="0" fillId="0" borderId="0" xfId="0" applyNumberFormat="1" applyFont="1"/>
    <xf numFmtId="0" fontId="0" fillId="0" borderId="15" xfId="0" applyNumberFormat="1" applyFont="1" applyFill="1" applyBorder="1"/>
    <xf numFmtId="0" fontId="0" fillId="2" borderId="16" xfId="0" applyNumberFormat="1" applyFont="1" applyFill="1" applyBorder="1" applyAlignment="1">
      <alignment horizontal="center"/>
    </xf>
    <xf numFmtId="0" fontId="0" fillId="0" borderId="21" xfId="0" applyNumberFormat="1" applyFont="1" applyFill="1" applyBorder="1"/>
    <xf numFmtId="2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1133475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topLeftCell="A16" workbookViewId="0">
      <selection activeCell="S34" sqref="S34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6.85546875" style="1" bestFit="1" customWidth="1"/>
    <col min="4" max="4" width="7.7109375" style="1" customWidth="1"/>
    <col min="5" max="5" width="5.85546875" style="1" customWidth="1"/>
    <col min="6" max="6" width="18" style="1" customWidth="1"/>
    <col min="7" max="7" width="5.7109375" style="1" customWidth="1"/>
    <col min="8" max="8" width="6.7109375" style="1" customWidth="1"/>
    <col min="9" max="10" width="7.5703125" style="1" bestFit="1" customWidth="1"/>
    <col min="11" max="11" width="8.28515625" style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0.25" customHeight="1" thickBot="1">
      <c r="A1" s="47"/>
      <c r="B1" s="48"/>
      <c r="C1" s="48"/>
      <c r="D1" s="48"/>
      <c r="E1" s="48"/>
      <c r="F1" s="48"/>
      <c r="G1" s="43" t="s">
        <v>0</v>
      </c>
      <c r="H1" s="43"/>
      <c r="I1" s="43"/>
      <c r="J1" s="43"/>
      <c r="K1" s="43"/>
      <c r="L1" s="43"/>
      <c r="M1" s="44"/>
    </row>
    <row r="2" spans="1:14" ht="81" customHeight="1" thickBot="1">
      <c r="A2" s="49" t="s">
        <v>21</v>
      </c>
      <c r="B2" s="50"/>
      <c r="C2" s="50"/>
      <c r="D2" s="50"/>
      <c r="E2" s="50"/>
      <c r="F2" s="50"/>
      <c r="G2" s="45" t="s">
        <v>146</v>
      </c>
      <c r="H2" s="45"/>
      <c r="I2" s="45"/>
      <c r="J2" s="45"/>
      <c r="K2" s="45"/>
      <c r="L2" s="45"/>
      <c r="M2" s="46"/>
      <c r="N2" s="36"/>
    </row>
    <row r="3" spans="1:14" s="21" customFormat="1" ht="15" customHeight="1" thickBot="1">
      <c r="A3" s="9" t="s">
        <v>14</v>
      </c>
      <c r="B3" s="10" t="s">
        <v>1</v>
      </c>
      <c r="C3" s="10" t="s">
        <v>5</v>
      </c>
      <c r="D3" s="10" t="s">
        <v>31</v>
      </c>
      <c r="E3" s="10" t="s">
        <v>6</v>
      </c>
      <c r="F3" s="10" t="s">
        <v>7</v>
      </c>
      <c r="G3" s="10" t="s">
        <v>2</v>
      </c>
      <c r="H3" s="11" t="s">
        <v>3</v>
      </c>
      <c r="I3" s="11" t="s">
        <v>8</v>
      </c>
      <c r="J3" s="11" t="s">
        <v>9</v>
      </c>
      <c r="K3" s="11" t="s">
        <v>19</v>
      </c>
      <c r="L3" s="11" t="s">
        <v>10</v>
      </c>
      <c r="M3" s="12" t="s">
        <v>11</v>
      </c>
      <c r="N3" s="6" t="s">
        <v>17</v>
      </c>
    </row>
    <row r="4" spans="1:14" ht="15" customHeight="1">
      <c r="A4" s="24">
        <v>1</v>
      </c>
      <c r="B4" s="25" t="s">
        <v>32</v>
      </c>
      <c r="C4" s="26" t="s">
        <v>106</v>
      </c>
      <c r="D4" s="25" t="s">
        <v>33</v>
      </c>
      <c r="E4" s="33" t="s">
        <v>12</v>
      </c>
      <c r="F4" s="25" t="s">
        <v>34</v>
      </c>
      <c r="G4" s="25">
        <v>161</v>
      </c>
      <c r="H4" s="27">
        <f>VLOOKUP(F4,'[1]SHALIMAR CHEMICALS'!$C$4:$D$98,2,FALSE)</f>
        <v>47.15</v>
      </c>
      <c r="I4" s="27">
        <f t="shared" ref="I4:I41" si="0">G4*H4*20%</f>
        <v>1518.23</v>
      </c>
      <c r="J4" s="27">
        <f t="shared" ref="J4:J41" si="1">G4*2</f>
        <v>322</v>
      </c>
      <c r="K4" s="27">
        <f t="shared" ref="K4:K41" si="2">G4*6</f>
        <v>966</v>
      </c>
      <c r="L4" s="27">
        <v>20</v>
      </c>
      <c r="M4" s="28">
        <f t="shared" ref="M4:M41" si="3">G4*H4+I4+J4+K4+L4</f>
        <v>10417.379999999999</v>
      </c>
      <c r="N4" s="4" t="s">
        <v>35</v>
      </c>
    </row>
    <row r="5" spans="1:14" ht="15" customHeight="1">
      <c r="A5" s="7">
        <v>2</v>
      </c>
      <c r="B5" s="2" t="s">
        <v>36</v>
      </c>
      <c r="C5" s="5" t="s">
        <v>107</v>
      </c>
      <c r="D5" s="2" t="s">
        <v>37</v>
      </c>
      <c r="E5" s="30" t="s">
        <v>12</v>
      </c>
      <c r="F5" s="2" t="s">
        <v>38</v>
      </c>
      <c r="G5" s="2">
        <v>200</v>
      </c>
      <c r="H5" s="3">
        <f>VLOOKUP(F5,'[1]SHALIMAR CHEMICALS'!$C$4:$D$98,2,FALSE)</f>
        <v>74.75</v>
      </c>
      <c r="I5" s="3">
        <f t="shared" si="0"/>
        <v>2990</v>
      </c>
      <c r="J5" s="3">
        <f t="shared" si="1"/>
        <v>400</v>
      </c>
      <c r="K5" s="3">
        <f t="shared" si="2"/>
        <v>1200</v>
      </c>
      <c r="L5" s="3">
        <v>20</v>
      </c>
      <c r="M5" s="8">
        <f t="shared" si="3"/>
        <v>19560</v>
      </c>
      <c r="N5" s="4" t="s">
        <v>39</v>
      </c>
    </row>
    <row r="6" spans="1:14" ht="15" customHeight="1">
      <c r="A6" s="7">
        <v>3</v>
      </c>
      <c r="B6" s="2" t="s">
        <v>40</v>
      </c>
      <c r="C6" s="5" t="s">
        <v>108</v>
      </c>
      <c r="D6" s="2" t="s">
        <v>41</v>
      </c>
      <c r="E6" s="30" t="s">
        <v>12</v>
      </c>
      <c r="F6" s="2" t="s">
        <v>13</v>
      </c>
      <c r="G6" s="2">
        <v>508</v>
      </c>
      <c r="H6" s="3">
        <f>VLOOKUP(F6,'[1]SHALIMAR CHEMICALS'!$C$4:$D$98,2,FALSE)</f>
        <v>46</v>
      </c>
      <c r="I6" s="3">
        <f t="shared" si="0"/>
        <v>4673.6000000000004</v>
      </c>
      <c r="J6" s="3">
        <f t="shared" si="1"/>
        <v>1016</v>
      </c>
      <c r="K6" s="3">
        <f t="shared" si="2"/>
        <v>3048</v>
      </c>
      <c r="L6" s="3">
        <v>20</v>
      </c>
      <c r="M6" s="8">
        <f t="shared" si="3"/>
        <v>32125.599999999999</v>
      </c>
      <c r="N6" s="4" t="s">
        <v>18</v>
      </c>
    </row>
    <row r="7" spans="1:14" ht="15" customHeight="1">
      <c r="A7" s="7">
        <v>4</v>
      </c>
      <c r="B7" s="2" t="s">
        <v>40</v>
      </c>
      <c r="C7" s="5" t="s">
        <v>109</v>
      </c>
      <c r="D7" s="2" t="s">
        <v>42</v>
      </c>
      <c r="E7" s="30" t="s">
        <v>12</v>
      </c>
      <c r="F7" s="2" t="s">
        <v>13</v>
      </c>
      <c r="G7" s="2">
        <v>300</v>
      </c>
      <c r="H7" s="3">
        <f>VLOOKUP(F7,'[1]SHALIMAR CHEMICALS'!$C$4:$D$98,2,FALSE)</f>
        <v>46</v>
      </c>
      <c r="I7" s="3">
        <f t="shared" si="0"/>
        <v>2760</v>
      </c>
      <c r="J7" s="3">
        <f t="shared" si="1"/>
        <v>600</v>
      </c>
      <c r="K7" s="3">
        <f t="shared" si="2"/>
        <v>1800</v>
      </c>
      <c r="L7" s="3">
        <v>20</v>
      </c>
      <c r="M7" s="8">
        <f t="shared" si="3"/>
        <v>18980</v>
      </c>
      <c r="N7" s="4" t="s">
        <v>18</v>
      </c>
    </row>
    <row r="8" spans="1:14" ht="15" customHeight="1">
      <c r="A8" s="7">
        <v>5</v>
      </c>
      <c r="B8" s="2" t="s">
        <v>43</v>
      </c>
      <c r="C8" s="5" t="s">
        <v>110</v>
      </c>
      <c r="D8" s="2" t="s">
        <v>44</v>
      </c>
      <c r="E8" s="30" t="s">
        <v>12</v>
      </c>
      <c r="F8" s="2" t="s">
        <v>25</v>
      </c>
      <c r="G8" s="2">
        <v>120</v>
      </c>
      <c r="H8" s="3">
        <f>VLOOKUP(F8,'[1]SHALIMAR CHEMICALS'!$C$4:$D$98,2,FALSE)</f>
        <v>41.4</v>
      </c>
      <c r="I8" s="3">
        <f t="shared" si="0"/>
        <v>993.6</v>
      </c>
      <c r="J8" s="3">
        <f t="shared" si="1"/>
        <v>240</v>
      </c>
      <c r="K8" s="3">
        <f t="shared" si="2"/>
        <v>720</v>
      </c>
      <c r="L8" s="3">
        <v>20</v>
      </c>
      <c r="M8" s="8">
        <f t="shared" si="3"/>
        <v>6941.6</v>
      </c>
      <c r="N8" s="4" t="s">
        <v>45</v>
      </c>
    </row>
    <row r="9" spans="1:14" ht="15" customHeight="1">
      <c r="A9" s="7">
        <v>6</v>
      </c>
      <c r="B9" s="2" t="s">
        <v>46</v>
      </c>
      <c r="C9" s="5" t="s">
        <v>111</v>
      </c>
      <c r="D9" s="2" t="s">
        <v>47</v>
      </c>
      <c r="E9" s="30" t="s">
        <v>12</v>
      </c>
      <c r="F9" s="2" t="s">
        <v>13</v>
      </c>
      <c r="G9" s="2">
        <v>123</v>
      </c>
      <c r="H9" s="3">
        <f>VLOOKUP(F9,'[1]SHALIMAR CHEMICALS'!$C$4:$D$98,2,FALSE)</f>
        <v>46</v>
      </c>
      <c r="I9" s="3">
        <f t="shared" si="0"/>
        <v>1131.6000000000001</v>
      </c>
      <c r="J9" s="3">
        <f t="shared" si="1"/>
        <v>246</v>
      </c>
      <c r="K9" s="3">
        <f t="shared" si="2"/>
        <v>738</v>
      </c>
      <c r="L9" s="3">
        <v>20</v>
      </c>
      <c r="M9" s="8">
        <f t="shared" si="3"/>
        <v>7793.6</v>
      </c>
      <c r="N9" s="4" t="s">
        <v>18</v>
      </c>
    </row>
    <row r="10" spans="1:14" ht="15" customHeight="1">
      <c r="A10" s="7">
        <v>7</v>
      </c>
      <c r="B10" s="2" t="s">
        <v>48</v>
      </c>
      <c r="C10" s="5" t="s">
        <v>112</v>
      </c>
      <c r="D10" s="2" t="s">
        <v>49</v>
      </c>
      <c r="E10" s="30" t="s">
        <v>12</v>
      </c>
      <c r="F10" s="2" t="s">
        <v>34</v>
      </c>
      <c r="G10" s="2">
        <v>128</v>
      </c>
      <c r="H10" s="3">
        <f>VLOOKUP(F10,'[1]SHALIMAR CHEMICALS'!$C$4:$D$98,2,FALSE)</f>
        <v>47.15</v>
      </c>
      <c r="I10" s="3">
        <f t="shared" si="0"/>
        <v>1207.04</v>
      </c>
      <c r="J10" s="3">
        <f t="shared" si="1"/>
        <v>256</v>
      </c>
      <c r="K10" s="3">
        <f t="shared" si="2"/>
        <v>768</v>
      </c>
      <c r="L10" s="3">
        <v>20</v>
      </c>
      <c r="M10" s="8">
        <f t="shared" si="3"/>
        <v>8286.24</v>
      </c>
      <c r="N10" s="4" t="s">
        <v>35</v>
      </c>
    </row>
    <row r="11" spans="1:14" ht="15" customHeight="1">
      <c r="A11" s="7">
        <v>8</v>
      </c>
      <c r="B11" s="2" t="s">
        <v>50</v>
      </c>
      <c r="C11" s="5" t="s">
        <v>113</v>
      </c>
      <c r="D11" s="2" t="s">
        <v>51</v>
      </c>
      <c r="E11" s="30" t="s">
        <v>12</v>
      </c>
      <c r="F11" s="2" t="s">
        <v>38</v>
      </c>
      <c r="G11" s="2">
        <v>468</v>
      </c>
      <c r="H11" s="3">
        <f>VLOOKUP(F11,'[1]SHALIMAR CHEMICALS'!$C$4:$D$98,2,FALSE)</f>
        <v>74.75</v>
      </c>
      <c r="I11" s="3">
        <f t="shared" si="0"/>
        <v>6996.6</v>
      </c>
      <c r="J11" s="3">
        <f t="shared" si="1"/>
        <v>936</v>
      </c>
      <c r="K11" s="3">
        <f t="shared" si="2"/>
        <v>2808</v>
      </c>
      <c r="L11" s="3">
        <v>20</v>
      </c>
      <c r="M11" s="8">
        <f t="shared" si="3"/>
        <v>45743.6</v>
      </c>
      <c r="N11" s="4" t="s">
        <v>39</v>
      </c>
    </row>
    <row r="12" spans="1:14" ht="15" customHeight="1">
      <c r="A12" s="7">
        <v>9</v>
      </c>
      <c r="B12" s="2" t="s">
        <v>50</v>
      </c>
      <c r="C12" s="5" t="s">
        <v>114</v>
      </c>
      <c r="D12" s="2" t="s">
        <v>52</v>
      </c>
      <c r="E12" s="30" t="s">
        <v>12</v>
      </c>
      <c r="F12" s="2" t="s">
        <v>53</v>
      </c>
      <c r="G12" s="2">
        <v>79</v>
      </c>
      <c r="H12" s="3">
        <f>VLOOKUP(F12,'[1]SHALIMAR CHEMICALS'!$C$4:$D$98,2,FALSE)</f>
        <v>40.25</v>
      </c>
      <c r="I12" s="3">
        <f t="shared" si="0"/>
        <v>635.95000000000005</v>
      </c>
      <c r="J12" s="3">
        <f t="shared" si="1"/>
        <v>158</v>
      </c>
      <c r="K12" s="3">
        <f t="shared" si="2"/>
        <v>474</v>
      </c>
      <c r="L12" s="3">
        <v>20</v>
      </c>
      <c r="M12" s="8">
        <f t="shared" si="3"/>
        <v>4467.7</v>
      </c>
      <c r="N12" s="4" t="s">
        <v>54</v>
      </c>
    </row>
    <row r="13" spans="1:14" ht="15" customHeight="1">
      <c r="A13" s="7">
        <v>10</v>
      </c>
      <c r="B13" s="2" t="s">
        <v>55</v>
      </c>
      <c r="C13" s="5" t="s">
        <v>115</v>
      </c>
      <c r="D13" s="2" t="s">
        <v>56</v>
      </c>
      <c r="E13" s="30" t="s">
        <v>12</v>
      </c>
      <c r="F13" s="2" t="s">
        <v>23</v>
      </c>
      <c r="G13" s="2">
        <v>162</v>
      </c>
      <c r="H13" s="3">
        <f>VLOOKUP(F13,'[1]SHALIMAR CHEMICALS'!$C$4:$D$98,2,FALSE)</f>
        <v>40.25</v>
      </c>
      <c r="I13" s="3">
        <f t="shared" si="0"/>
        <v>1304.1000000000001</v>
      </c>
      <c r="J13" s="3">
        <f t="shared" si="1"/>
        <v>324</v>
      </c>
      <c r="K13" s="3">
        <f t="shared" si="2"/>
        <v>972</v>
      </c>
      <c r="L13" s="3">
        <v>20</v>
      </c>
      <c r="M13" s="8">
        <f t="shared" si="3"/>
        <v>9140.6</v>
      </c>
      <c r="N13" s="22" t="s">
        <v>29</v>
      </c>
    </row>
    <row r="14" spans="1:14" ht="15" customHeight="1">
      <c r="A14" s="7">
        <v>11</v>
      </c>
      <c r="B14" s="2" t="s">
        <v>55</v>
      </c>
      <c r="C14" s="5" t="s">
        <v>116</v>
      </c>
      <c r="D14" s="2" t="s">
        <v>57</v>
      </c>
      <c r="E14" s="30" t="s">
        <v>12</v>
      </c>
      <c r="F14" s="2" t="s">
        <v>58</v>
      </c>
      <c r="G14" s="2">
        <v>173</v>
      </c>
      <c r="H14" s="3">
        <f>VLOOKUP(F14,'[1]SHALIMAR CHEMICALS'!$C$4:$D$98,2,FALSE)</f>
        <v>44.85</v>
      </c>
      <c r="I14" s="3">
        <f t="shared" si="0"/>
        <v>1551.8100000000002</v>
      </c>
      <c r="J14" s="3">
        <f t="shared" si="1"/>
        <v>346</v>
      </c>
      <c r="K14" s="3">
        <f t="shared" si="2"/>
        <v>1038</v>
      </c>
      <c r="L14" s="3">
        <v>20</v>
      </c>
      <c r="M14" s="8">
        <f t="shared" si="3"/>
        <v>10714.86</v>
      </c>
      <c r="N14" s="4" t="s">
        <v>59</v>
      </c>
    </row>
    <row r="15" spans="1:14" ht="15" customHeight="1">
      <c r="A15" s="7">
        <v>12</v>
      </c>
      <c r="B15" s="2" t="s">
        <v>55</v>
      </c>
      <c r="C15" s="5" t="s">
        <v>117</v>
      </c>
      <c r="D15" s="2" t="s">
        <v>60</v>
      </c>
      <c r="E15" s="30" t="s">
        <v>12</v>
      </c>
      <c r="F15" s="2" t="s">
        <v>20</v>
      </c>
      <c r="G15" s="2">
        <v>100</v>
      </c>
      <c r="H15" s="3">
        <f>VLOOKUP(F15,'[1]SHALIMAR CHEMICALS'!$C$4:$D$98,2,FALSE)</f>
        <v>40.25</v>
      </c>
      <c r="I15" s="3">
        <f t="shared" si="0"/>
        <v>805</v>
      </c>
      <c r="J15" s="3">
        <f t="shared" si="1"/>
        <v>200</v>
      </c>
      <c r="K15" s="3">
        <f t="shared" si="2"/>
        <v>600</v>
      </c>
      <c r="L15" s="3">
        <v>20</v>
      </c>
      <c r="M15" s="8">
        <f t="shared" si="3"/>
        <v>5650</v>
      </c>
      <c r="N15" s="4" t="s">
        <v>61</v>
      </c>
    </row>
    <row r="16" spans="1:14" ht="15" customHeight="1">
      <c r="A16" s="7">
        <v>13</v>
      </c>
      <c r="B16" s="2" t="s">
        <v>55</v>
      </c>
      <c r="C16" s="5" t="s">
        <v>118</v>
      </c>
      <c r="D16" s="2" t="s">
        <v>62</v>
      </c>
      <c r="E16" s="30" t="s">
        <v>12</v>
      </c>
      <c r="F16" s="2" t="s">
        <v>63</v>
      </c>
      <c r="G16" s="2">
        <v>147</v>
      </c>
      <c r="H16" s="3">
        <f>VLOOKUP(F16,'[1]SHALIMAR CHEMICALS'!$C$4:$D$98,2,FALSE)</f>
        <v>40</v>
      </c>
      <c r="I16" s="3">
        <f t="shared" si="0"/>
        <v>1176</v>
      </c>
      <c r="J16" s="3">
        <f t="shared" si="1"/>
        <v>294</v>
      </c>
      <c r="K16" s="3">
        <f t="shared" si="2"/>
        <v>882</v>
      </c>
      <c r="L16" s="3">
        <v>20</v>
      </c>
      <c r="M16" s="8">
        <f t="shared" si="3"/>
        <v>8252</v>
      </c>
      <c r="N16" s="22" t="s">
        <v>64</v>
      </c>
    </row>
    <row r="17" spans="1:14" ht="15" customHeight="1">
      <c r="A17" s="7">
        <v>14</v>
      </c>
      <c r="B17" s="2" t="s">
        <v>65</v>
      </c>
      <c r="C17" s="5" t="s">
        <v>119</v>
      </c>
      <c r="D17" s="2" t="s">
        <v>66</v>
      </c>
      <c r="E17" s="30" t="s">
        <v>12</v>
      </c>
      <c r="F17" s="2" t="s">
        <v>16</v>
      </c>
      <c r="G17" s="2">
        <v>87</v>
      </c>
      <c r="H17" s="3">
        <f>VLOOKUP(F17,'[1]SHALIMAR CHEMICALS'!$C$4:$D$98,2,FALSE)</f>
        <v>47.15</v>
      </c>
      <c r="I17" s="3">
        <f t="shared" si="0"/>
        <v>820.41000000000008</v>
      </c>
      <c r="J17" s="3">
        <f t="shared" si="1"/>
        <v>174</v>
      </c>
      <c r="K17" s="3">
        <f t="shared" si="2"/>
        <v>522</v>
      </c>
      <c r="L17" s="3">
        <v>20</v>
      </c>
      <c r="M17" s="8">
        <f t="shared" si="3"/>
        <v>5638.46</v>
      </c>
      <c r="N17" s="4" t="s">
        <v>22</v>
      </c>
    </row>
    <row r="18" spans="1:14" ht="15" customHeight="1">
      <c r="A18" s="7">
        <v>15</v>
      </c>
      <c r="B18" s="2" t="s">
        <v>65</v>
      </c>
      <c r="C18" s="5" t="s">
        <v>120</v>
      </c>
      <c r="D18" s="2" t="s">
        <v>67</v>
      </c>
      <c r="E18" s="30" t="s">
        <v>12</v>
      </c>
      <c r="F18" s="2" t="s">
        <v>53</v>
      </c>
      <c r="G18" s="2">
        <v>150</v>
      </c>
      <c r="H18" s="3">
        <f>VLOOKUP(F18,'[1]SHALIMAR CHEMICALS'!$C$4:$D$98,2,FALSE)</f>
        <v>40.25</v>
      </c>
      <c r="I18" s="3">
        <f t="shared" si="0"/>
        <v>1207.5</v>
      </c>
      <c r="J18" s="3">
        <f t="shared" si="1"/>
        <v>300</v>
      </c>
      <c r="K18" s="3">
        <f t="shared" si="2"/>
        <v>900</v>
      </c>
      <c r="L18" s="3">
        <v>20</v>
      </c>
      <c r="M18" s="8">
        <f t="shared" si="3"/>
        <v>8465</v>
      </c>
      <c r="N18" s="4" t="s">
        <v>54</v>
      </c>
    </row>
    <row r="19" spans="1:14" ht="15" customHeight="1">
      <c r="A19" s="7">
        <v>16</v>
      </c>
      <c r="B19" s="2" t="s">
        <v>65</v>
      </c>
      <c r="C19" s="5" t="s">
        <v>121</v>
      </c>
      <c r="D19" s="2" t="s">
        <v>68</v>
      </c>
      <c r="E19" s="30" t="s">
        <v>12</v>
      </c>
      <c r="F19" s="2" t="s">
        <v>20</v>
      </c>
      <c r="G19" s="2">
        <v>116</v>
      </c>
      <c r="H19" s="3">
        <f>VLOOKUP(F19,'[1]SHALIMAR CHEMICALS'!$C$4:$D$98,2,FALSE)</f>
        <v>40.25</v>
      </c>
      <c r="I19" s="3">
        <f t="shared" si="0"/>
        <v>933.80000000000007</v>
      </c>
      <c r="J19" s="3">
        <f t="shared" si="1"/>
        <v>232</v>
      </c>
      <c r="K19" s="3">
        <f t="shared" si="2"/>
        <v>696</v>
      </c>
      <c r="L19" s="3">
        <v>20</v>
      </c>
      <c r="M19" s="8">
        <f t="shared" si="3"/>
        <v>6550.8</v>
      </c>
      <c r="N19" s="4" t="s">
        <v>69</v>
      </c>
    </row>
    <row r="20" spans="1:14" ht="15" customHeight="1">
      <c r="A20" s="7">
        <v>17</v>
      </c>
      <c r="B20" s="2" t="s">
        <v>70</v>
      </c>
      <c r="C20" s="5" t="s">
        <v>122</v>
      </c>
      <c r="D20" s="2" t="s">
        <v>71</v>
      </c>
      <c r="E20" s="30" t="s">
        <v>12</v>
      </c>
      <c r="F20" s="2" t="s">
        <v>13</v>
      </c>
      <c r="G20" s="2">
        <v>152</v>
      </c>
      <c r="H20" s="3">
        <f>VLOOKUP(F20,'[1]SHALIMAR CHEMICALS'!$C$4:$D$98,2,FALSE)</f>
        <v>46</v>
      </c>
      <c r="I20" s="3">
        <f t="shared" si="0"/>
        <v>1398.4</v>
      </c>
      <c r="J20" s="3">
        <f t="shared" si="1"/>
        <v>304</v>
      </c>
      <c r="K20" s="3">
        <f t="shared" si="2"/>
        <v>912</v>
      </c>
      <c r="L20" s="3">
        <v>20</v>
      </c>
      <c r="M20" s="8">
        <f t="shared" si="3"/>
        <v>9626.4</v>
      </c>
      <c r="N20" s="4" t="s">
        <v>18</v>
      </c>
    </row>
    <row r="21" spans="1:14" ht="15" customHeight="1">
      <c r="A21" s="7">
        <v>18</v>
      </c>
      <c r="B21" s="2" t="s">
        <v>70</v>
      </c>
      <c r="C21" s="5" t="s">
        <v>123</v>
      </c>
      <c r="D21" s="2" t="s">
        <v>72</v>
      </c>
      <c r="E21" s="30" t="s">
        <v>12</v>
      </c>
      <c r="F21" s="2" t="s">
        <v>20</v>
      </c>
      <c r="G21" s="2">
        <v>119</v>
      </c>
      <c r="H21" s="3">
        <f>VLOOKUP(F21,'[1]SHALIMAR CHEMICALS'!$C$4:$D$98,2,FALSE)</f>
        <v>40.25</v>
      </c>
      <c r="I21" s="3">
        <f t="shared" si="0"/>
        <v>957.95</v>
      </c>
      <c r="J21" s="3">
        <f t="shared" si="1"/>
        <v>238</v>
      </c>
      <c r="K21" s="3">
        <f t="shared" si="2"/>
        <v>714</v>
      </c>
      <c r="L21" s="3">
        <v>20</v>
      </c>
      <c r="M21" s="8">
        <f t="shared" si="3"/>
        <v>6719.7</v>
      </c>
      <c r="N21" s="4" t="s">
        <v>24</v>
      </c>
    </row>
    <row r="22" spans="1:14" ht="15" customHeight="1">
      <c r="A22" s="7">
        <v>19</v>
      </c>
      <c r="B22" s="2" t="s">
        <v>73</v>
      </c>
      <c r="C22" s="5" t="s">
        <v>124</v>
      </c>
      <c r="D22" s="2" t="s">
        <v>74</v>
      </c>
      <c r="E22" s="30" t="s">
        <v>12</v>
      </c>
      <c r="F22" s="2" t="s">
        <v>25</v>
      </c>
      <c r="G22" s="2">
        <v>150</v>
      </c>
      <c r="H22" s="3">
        <f>VLOOKUP(F22,'[1]SHALIMAR CHEMICALS'!$C$4:$D$98,2,FALSE)</f>
        <v>41.4</v>
      </c>
      <c r="I22" s="3">
        <f t="shared" si="0"/>
        <v>1242</v>
      </c>
      <c r="J22" s="3">
        <f t="shared" si="1"/>
        <v>300</v>
      </c>
      <c r="K22" s="3">
        <f t="shared" si="2"/>
        <v>900</v>
      </c>
      <c r="L22" s="3">
        <v>20</v>
      </c>
      <c r="M22" s="8">
        <f t="shared" si="3"/>
        <v>8672</v>
      </c>
      <c r="N22" s="4" t="s">
        <v>26</v>
      </c>
    </row>
    <row r="23" spans="1:14" ht="15" customHeight="1">
      <c r="A23" s="34">
        <v>20</v>
      </c>
      <c r="B23" s="31" t="s">
        <v>75</v>
      </c>
      <c r="C23" s="5" t="s">
        <v>125</v>
      </c>
      <c r="D23" s="2" t="s">
        <v>76</v>
      </c>
      <c r="E23" s="30" t="s">
        <v>12</v>
      </c>
      <c r="F23" s="2" t="s">
        <v>15</v>
      </c>
      <c r="G23" s="2">
        <v>106</v>
      </c>
      <c r="H23" s="3">
        <f>VLOOKUP(F23,'[1]SHALIMAR CHEMICALS'!$C$4:$D$98,2,FALSE)</f>
        <v>40.25</v>
      </c>
      <c r="I23" s="3">
        <f t="shared" si="0"/>
        <v>853.30000000000007</v>
      </c>
      <c r="J23" s="3">
        <f t="shared" si="1"/>
        <v>212</v>
      </c>
      <c r="K23" s="3">
        <f t="shared" si="2"/>
        <v>636</v>
      </c>
      <c r="L23" s="3">
        <v>20</v>
      </c>
      <c r="M23" s="8">
        <f t="shared" si="3"/>
        <v>5987.8</v>
      </c>
      <c r="N23" s="4" t="s">
        <v>27</v>
      </c>
    </row>
    <row r="24" spans="1:14" ht="15" customHeight="1">
      <c r="A24" s="34">
        <v>21</v>
      </c>
      <c r="B24" s="31" t="s">
        <v>77</v>
      </c>
      <c r="C24" s="5" t="s">
        <v>126</v>
      </c>
      <c r="D24" s="2" t="s">
        <v>78</v>
      </c>
      <c r="E24" s="30" t="s">
        <v>12</v>
      </c>
      <c r="F24" s="2" t="s">
        <v>38</v>
      </c>
      <c r="G24" s="2">
        <v>120</v>
      </c>
      <c r="H24" s="3">
        <f>VLOOKUP(F24,'[1]SHALIMAR CHEMICALS'!$C$4:$D$98,2,FALSE)</f>
        <v>74.75</v>
      </c>
      <c r="I24" s="3">
        <f t="shared" si="0"/>
        <v>1794</v>
      </c>
      <c r="J24" s="3">
        <f t="shared" si="1"/>
        <v>240</v>
      </c>
      <c r="K24" s="3">
        <f t="shared" si="2"/>
        <v>720</v>
      </c>
      <c r="L24" s="3">
        <v>20</v>
      </c>
      <c r="M24" s="8">
        <f t="shared" si="3"/>
        <v>11744</v>
      </c>
      <c r="N24" s="4" t="s">
        <v>39</v>
      </c>
    </row>
    <row r="25" spans="1:14" ht="15" customHeight="1">
      <c r="A25" s="34">
        <v>22</v>
      </c>
      <c r="B25" s="31" t="s">
        <v>79</v>
      </c>
      <c r="C25" s="5" t="s">
        <v>127</v>
      </c>
      <c r="D25" s="2" t="s">
        <v>80</v>
      </c>
      <c r="E25" s="30" t="s">
        <v>12</v>
      </c>
      <c r="F25" s="2" t="s">
        <v>13</v>
      </c>
      <c r="G25" s="2">
        <v>167</v>
      </c>
      <c r="H25" s="3">
        <f>VLOOKUP(F25,'[1]SHALIMAR CHEMICALS'!$C$4:$D$98,2,FALSE)</f>
        <v>46</v>
      </c>
      <c r="I25" s="3">
        <f t="shared" si="0"/>
        <v>1536.4</v>
      </c>
      <c r="J25" s="3">
        <f t="shared" si="1"/>
        <v>334</v>
      </c>
      <c r="K25" s="3">
        <f t="shared" si="2"/>
        <v>1002</v>
      </c>
      <c r="L25" s="3">
        <v>20</v>
      </c>
      <c r="M25" s="8">
        <f t="shared" si="3"/>
        <v>10574.4</v>
      </c>
      <c r="N25" s="4" t="s">
        <v>18</v>
      </c>
    </row>
    <row r="26" spans="1:14" ht="15" customHeight="1">
      <c r="A26" s="34">
        <v>23</v>
      </c>
      <c r="B26" s="31" t="s">
        <v>81</v>
      </c>
      <c r="C26" s="5" t="s">
        <v>128</v>
      </c>
      <c r="D26" s="2" t="s">
        <v>82</v>
      </c>
      <c r="E26" s="30" t="s">
        <v>12</v>
      </c>
      <c r="F26" s="2" t="s">
        <v>20</v>
      </c>
      <c r="G26" s="2">
        <v>73</v>
      </c>
      <c r="H26" s="3">
        <f>VLOOKUP(F26,'[1]SHALIMAR CHEMICALS'!$C$4:$D$98,2,FALSE)</f>
        <v>40.25</v>
      </c>
      <c r="I26" s="3">
        <f t="shared" si="0"/>
        <v>587.65</v>
      </c>
      <c r="J26" s="3">
        <f t="shared" si="1"/>
        <v>146</v>
      </c>
      <c r="K26" s="3">
        <f t="shared" si="2"/>
        <v>438</v>
      </c>
      <c r="L26" s="3">
        <v>20</v>
      </c>
      <c r="M26" s="8">
        <f t="shared" si="3"/>
        <v>4129.8999999999996</v>
      </c>
      <c r="N26" s="4" t="s">
        <v>24</v>
      </c>
    </row>
    <row r="27" spans="1:14" ht="15" customHeight="1">
      <c r="A27" s="34">
        <v>24</v>
      </c>
      <c r="B27" s="31" t="s">
        <v>81</v>
      </c>
      <c r="C27" s="5" t="s">
        <v>129</v>
      </c>
      <c r="D27" s="2" t="s">
        <v>83</v>
      </c>
      <c r="E27" s="30" t="s">
        <v>12</v>
      </c>
      <c r="F27" s="2" t="s">
        <v>13</v>
      </c>
      <c r="G27" s="2">
        <v>335</v>
      </c>
      <c r="H27" s="3">
        <f>VLOOKUP(F27,'[1]SHALIMAR CHEMICALS'!$C$4:$D$98,2,FALSE)</f>
        <v>46</v>
      </c>
      <c r="I27" s="3">
        <f t="shared" si="0"/>
        <v>3082</v>
      </c>
      <c r="J27" s="3">
        <f t="shared" si="1"/>
        <v>670</v>
      </c>
      <c r="K27" s="3">
        <f t="shared" si="2"/>
        <v>2010</v>
      </c>
      <c r="L27" s="3">
        <v>20</v>
      </c>
      <c r="M27" s="8">
        <f t="shared" si="3"/>
        <v>21192</v>
      </c>
      <c r="N27" s="4" t="s">
        <v>18</v>
      </c>
    </row>
    <row r="28" spans="1:14" ht="15" customHeight="1">
      <c r="A28" s="34">
        <v>25</v>
      </c>
      <c r="B28" s="31" t="s">
        <v>81</v>
      </c>
      <c r="C28" s="5" t="s">
        <v>130</v>
      </c>
      <c r="D28" s="2" t="s">
        <v>84</v>
      </c>
      <c r="E28" s="30" t="s">
        <v>12</v>
      </c>
      <c r="F28" s="2" t="s">
        <v>53</v>
      </c>
      <c r="G28" s="2">
        <v>82</v>
      </c>
      <c r="H28" s="3">
        <f>VLOOKUP(F28,'[1]SHALIMAR CHEMICALS'!$C$4:$D$98,2,FALSE)</f>
        <v>40.25</v>
      </c>
      <c r="I28" s="3">
        <f t="shared" si="0"/>
        <v>660.1</v>
      </c>
      <c r="J28" s="3">
        <f t="shared" si="1"/>
        <v>164</v>
      </c>
      <c r="K28" s="3">
        <f t="shared" si="2"/>
        <v>492</v>
      </c>
      <c r="L28" s="3">
        <v>20</v>
      </c>
      <c r="M28" s="8">
        <f t="shared" si="3"/>
        <v>4636.6000000000004</v>
      </c>
      <c r="N28" s="4" t="s">
        <v>54</v>
      </c>
    </row>
    <row r="29" spans="1:14" ht="15" customHeight="1">
      <c r="A29" s="34">
        <v>26</v>
      </c>
      <c r="B29" s="31" t="s">
        <v>85</v>
      </c>
      <c r="C29" s="5" t="s">
        <v>131</v>
      </c>
      <c r="D29" s="2" t="s">
        <v>86</v>
      </c>
      <c r="E29" s="30" t="s">
        <v>12</v>
      </c>
      <c r="F29" s="2" t="s">
        <v>16</v>
      </c>
      <c r="G29" s="2">
        <v>168</v>
      </c>
      <c r="H29" s="3">
        <f>VLOOKUP(F29,'[1]SHALIMAR CHEMICALS'!$C$4:$D$98,2,FALSE)</f>
        <v>47.15</v>
      </c>
      <c r="I29" s="3">
        <f t="shared" si="0"/>
        <v>1584.24</v>
      </c>
      <c r="J29" s="3">
        <f t="shared" si="1"/>
        <v>336</v>
      </c>
      <c r="K29" s="3">
        <f t="shared" si="2"/>
        <v>1008</v>
      </c>
      <c r="L29" s="3">
        <v>20</v>
      </c>
      <c r="M29" s="8">
        <f t="shared" si="3"/>
        <v>10869.44</v>
      </c>
      <c r="N29" s="4" t="s">
        <v>22</v>
      </c>
    </row>
    <row r="30" spans="1:14" ht="15" customHeight="1">
      <c r="A30" s="34">
        <v>28</v>
      </c>
      <c r="B30" s="31" t="s">
        <v>85</v>
      </c>
      <c r="C30" s="5" t="s">
        <v>132</v>
      </c>
      <c r="D30" s="2" t="s">
        <v>87</v>
      </c>
      <c r="E30" s="30" t="s">
        <v>12</v>
      </c>
      <c r="F30" s="2" t="s">
        <v>15</v>
      </c>
      <c r="G30" s="2">
        <v>216</v>
      </c>
      <c r="H30" s="3">
        <f>VLOOKUP(F30,'[1]SHALIMAR CHEMICALS'!$C$4:$D$98,2,FALSE)</f>
        <v>40.25</v>
      </c>
      <c r="I30" s="3">
        <f t="shared" si="0"/>
        <v>1738.8000000000002</v>
      </c>
      <c r="J30" s="3">
        <f t="shared" si="1"/>
        <v>432</v>
      </c>
      <c r="K30" s="3">
        <f t="shared" si="2"/>
        <v>1296</v>
      </c>
      <c r="L30" s="3">
        <v>20</v>
      </c>
      <c r="M30" s="8">
        <f t="shared" si="3"/>
        <v>12180.8</v>
      </c>
      <c r="N30" s="4" t="s">
        <v>27</v>
      </c>
    </row>
    <row r="31" spans="1:14" ht="15" customHeight="1">
      <c r="A31" s="34">
        <v>29</v>
      </c>
      <c r="B31" s="31" t="s">
        <v>88</v>
      </c>
      <c r="C31" s="5" t="s">
        <v>133</v>
      </c>
      <c r="D31" s="2" t="s">
        <v>89</v>
      </c>
      <c r="E31" s="30" t="s">
        <v>12</v>
      </c>
      <c r="F31" s="2" t="s">
        <v>25</v>
      </c>
      <c r="G31" s="2">
        <v>117</v>
      </c>
      <c r="H31" s="3">
        <f>VLOOKUP(F31,'[1]SHALIMAR CHEMICALS'!$C$4:$D$98,2,FALSE)</f>
        <v>41.4</v>
      </c>
      <c r="I31" s="3">
        <f t="shared" si="0"/>
        <v>968.7600000000001</v>
      </c>
      <c r="J31" s="3">
        <f t="shared" si="1"/>
        <v>234</v>
      </c>
      <c r="K31" s="3">
        <f t="shared" si="2"/>
        <v>702</v>
      </c>
      <c r="L31" s="3">
        <v>20</v>
      </c>
      <c r="M31" s="8">
        <f t="shared" si="3"/>
        <v>6768.56</v>
      </c>
      <c r="N31" s="4" t="s">
        <v>26</v>
      </c>
    </row>
    <row r="32" spans="1:14" ht="15" customHeight="1">
      <c r="A32" s="34">
        <v>30</v>
      </c>
      <c r="B32" s="31" t="s">
        <v>90</v>
      </c>
      <c r="C32" s="5" t="s">
        <v>134</v>
      </c>
      <c r="D32" s="2" t="s">
        <v>91</v>
      </c>
      <c r="E32" s="30" t="s">
        <v>12</v>
      </c>
      <c r="F32" s="2" t="s">
        <v>25</v>
      </c>
      <c r="G32" s="2">
        <v>167</v>
      </c>
      <c r="H32" s="3">
        <f>VLOOKUP(F32,'[1]SHALIMAR CHEMICALS'!$C$4:$D$98,2,FALSE)</f>
        <v>41.4</v>
      </c>
      <c r="I32" s="3">
        <f t="shared" si="0"/>
        <v>1382.7600000000002</v>
      </c>
      <c r="J32" s="3">
        <f t="shared" si="1"/>
        <v>334</v>
      </c>
      <c r="K32" s="3">
        <f t="shared" si="2"/>
        <v>1002</v>
      </c>
      <c r="L32" s="3">
        <v>20</v>
      </c>
      <c r="M32" s="8">
        <f t="shared" si="3"/>
        <v>9652.5600000000013</v>
      </c>
      <c r="N32" s="4" t="s">
        <v>26</v>
      </c>
    </row>
    <row r="33" spans="1:14" ht="15" customHeight="1">
      <c r="A33" s="34">
        <v>31</v>
      </c>
      <c r="B33" s="31" t="s">
        <v>90</v>
      </c>
      <c r="C33" s="5" t="s">
        <v>135</v>
      </c>
      <c r="D33" s="2" t="s">
        <v>92</v>
      </c>
      <c r="E33" s="30" t="s">
        <v>12</v>
      </c>
      <c r="F33" s="2" t="s">
        <v>16</v>
      </c>
      <c r="G33" s="2">
        <v>164</v>
      </c>
      <c r="H33" s="3">
        <f>VLOOKUP(F33,'[1]SHALIMAR CHEMICALS'!$C$4:$D$98,2,FALSE)</f>
        <v>47.15</v>
      </c>
      <c r="I33" s="3">
        <f t="shared" si="0"/>
        <v>1546.52</v>
      </c>
      <c r="J33" s="3">
        <f t="shared" si="1"/>
        <v>328</v>
      </c>
      <c r="K33" s="3">
        <f t="shared" si="2"/>
        <v>984</v>
      </c>
      <c r="L33" s="3">
        <v>20</v>
      </c>
      <c r="M33" s="8">
        <f t="shared" si="3"/>
        <v>10611.119999999999</v>
      </c>
      <c r="N33" s="4" t="s">
        <v>22</v>
      </c>
    </row>
    <row r="34" spans="1:14" ht="15" customHeight="1">
      <c r="A34" s="7">
        <v>32</v>
      </c>
      <c r="B34" s="2" t="s">
        <v>93</v>
      </c>
      <c r="C34" s="5" t="s">
        <v>136</v>
      </c>
      <c r="D34" s="2" t="s">
        <v>94</v>
      </c>
      <c r="E34" s="30" t="s">
        <v>12</v>
      </c>
      <c r="F34" s="2" t="s">
        <v>23</v>
      </c>
      <c r="G34" s="2">
        <v>114</v>
      </c>
      <c r="H34" s="3">
        <f>VLOOKUP(F34,'[1]SHALIMAR CHEMICALS'!$C$4:$D$98,2,FALSE)</f>
        <v>40.25</v>
      </c>
      <c r="I34" s="3">
        <f t="shared" si="0"/>
        <v>917.7</v>
      </c>
      <c r="J34" s="3">
        <f t="shared" si="1"/>
        <v>228</v>
      </c>
      <c r="K34" s="3">
        <f t="shared" si="2"/>
        <v>684</v>
      </c>
      <c r="L34" s="3">
        <v>20</v>
      </c>
      <c r="M34" s="8">
        <f t="shared" si="3"/>
        <v>6438.2</v>
      </c>
      <c r="N34" s="22" t="s">
        <v>30</v>
      </c>
    </row>
    <row r="35" spans="1:14" ht="15" customHeight="1">
      <c r="A35" s="7">
        <v>33</v>
      </c>
      <c r="B35" s="2" t="s">
        <v>95</v>
      </c>
      <c r="C35" s="5" t="s">
        <v>137</v>
      </c>
      <c r="D35" s="2" t="s">
        <v>96</v>
      </c>
      <c r="E35" s="30" t="s">
        <v>12</v>
      </c>
      <c r="F35" s="2" t="s">
        <v>25</v>
      </c>
      <c r="G35" s="2">
        <v>123</v>
      </c>
      <c r="H35" s="3">
        <f>VLOOKUP(F35,'[1]SHALIMAR CHEMICALS'!$C$4:$D$98,2,FALSE)</f>
        <v>41.4</v>
      </c>
      <c r="I35" s="3">
        <f t="shared" si="0"/>
        <v>1018.44</v>
      </c>
      <c r="J35" s="3">
        <f t="shared" si="1"/>
        <v>246</v>
      </c>
      <c r="K35" s="3">
        <f t="shared" si="2"/>
        <v>738</v>
      </c>
      <c r="L35" s="3">
        <v>20</v>
      </c>
      <c r="M35" s="8">
        <f t="shared" si="3"/>
        <v>7114.6399999999994</v>
      </c>
      <c r="N35" s="4" t="s">
        <v>26</v>
      </c>
    </row>
    <row r="36" spans="1:14" ht="15" customHeight="1">
      <c r="A36" s="7">
        <v>34</v>
      </c>
      <c r="B36" s="2" t="s">
        <v>97</v>
      </c>
      <c r="C36" s="5" t="s">
        <v>138</v>
      </c>
      <c r="D36" s="2" t="s">
        <v>98</v>
      </c>
      <c r="E36" s="30" t="s">
        <v>12</v>
      </c>
      <c r="F36" s="2" t="s">
        <v>23</v>
      </c>
      <c r="G36" s="2">
        <v>48</v>
      </c>
      <c r="H36" s="3">
        <f>VLOOKUP(F36,'[1]SHALIMAR CHEMICALS'!$C$4:$D$98,2,FALSE)</f>
        <v>40.25</v>
      </c>
      <c r="I36" s="3">
        <f t="shared" si="0"/>
        <v>386.40000000000003</v>
      </c>
      <c r="J36" s="3">
        <f t="shared" si="1"/>
        <v>96</v>
      </c>
      <c r="K36" s="3">
        <f t="shared" si="2"/>
        <v>288</v>
      </c>
      <c r="L36" s="3">
        <v>20</v>
      </c>
      <c r="M36" s="8">
        <f t="shared" si="3"/>
        <v>2722.4</v>
      </c>
      <c r="N36" s="22" t="s">
        <v>30</v>
      </c>
    </row>
    <row r="37" spans="1:14" ht="15" customHeight="1">
      <c r="A37" s="7">
        <v>35</v>
      </c>
      <c r="B37" s="2" t="s">
        <v>97</v>
      </c>
      <c r="C37" s="5" t="s">
        <v>139</v>
      </c>
      <c r="D37" s="2" t="s">
        <v>99</v>
      </c>
      <c r="E37" s="30" t="s">
        <v>12</v>
      </c>
      <c r="F37" s="2" t="s">
        <v>38</v>
      </c>
      <c r="G37" s="2">
        <v>103</v>
      </c>
      <c r="H37" s="3">
        <f>VLOOKUP(F37,'[1]SHALIMAR CHEMICALS'!$C$4:$D$98,2,FALSE)</f>
        <v>74.75</v>
      </c>
      <c r="I37" s="3">
        <f t="shared" si="0"/>
        <v>1539.8500000000001</v>
      </c>
      <c r="J37" s="3">
        <f t="shared" si="1"/>
        <v>206</v>
      </c>
      <c r="K37" s="3">
        <f t="shared" si="2"/>
        <v>618</v>
      </c>
      <c r="L37" s="3">
        <v>20</v>
      </c>
      <c r="M37" s="8">
        <f t="shared" si="3"/>
        <v>10083.1</v>
      </c>
      <c r="N37" s="4" t="s">
        <v>39</v>
      </c>
    </row>
    <row r="38" spans="1:14" ht="15" customHeight="1">
      <c r="A38" s="7">
        <v>36</v>
      </c>
      <c r="B38" s="2" t="s">
        <v>97</v>
      </c>
      <c r="C38" s="5" t="s">
        <v>140</v>
      </c>
      <c r="D38" s="2" t="s">
        <v>100</v>
      </c>
      <c r="E38" s="30" t="s">
        <v>12</v>
      </c>
      <c r="F38" s="2" t="s">
        <v>53</v>
      </c>
      <c r="G38" s="2">
        <v>72</v>
      </c>
      <c r="H38" s="3">
        <f>VLOOKUP(F38,'[1]SHALIMAR CHEMICALS'!$C$4:$D$98,2,FALSE)</f>
        <v>40.25</v>
      </c>
      <c r="I38" s="3">
        <f t="shared" si="0"/>
        <v>579.6</v>
      </c>
      <c r="J38" s="3">
        <f t="shared" si="1"/>
        <v>144</v>
      </c>
      <c r="K38" s="3">
        <f t="shared" si="2"/>
        <v>432</v>
      </c>
      <c r="L38" s="3">
        <v>20</v>
      </c>
      <c r="M38" s="8">
        <f t="shared" si="3"/>
        <v>4073.6</v>
      </c>
      <c r="N38" s="4" t="s">
        <v>54</v>
      </c>
    </row>
    <row r="39" spans="1:14" ht="15" customHeight="1">
      <c r="A39" s="7">
        <v>37</v>
      </c>
      <c r="B39" s="2" t="s">
        <v>101</v>
      </c>
      <c r="C39" s="5" t="s">
        <v>141</v>
      </c>
      <c r="D39" s="2" t="s">
        <v>102</v>
      </c>
      <c r="E39" s="30" t="s">
        <v>12</v>
      </c>
      <c r="F39" s="2" t="s">
        <v>63</v>
      </c>
      <c r="G39" s="2">
        <v>116</v>
      </c>
      <c r="H39" s="3">
        <f>VLOOKUP(F39,'[1]SHALIMAR CHEMICALS'!$C$4:$D$98,2,FALSE)</f>
        <v>40</v>
      </c>
      <c r="I39" s="3">
        <f t="shared" si="0"/>
        <v>928</v>
      </c>
      <c r="J39" s="3">
        <f t="shared" si="1"/>
        <v>232</v>
      </c>
      <c r="K39" s="3">
        <f t="shared" si="2"/>
        <v>696</v>
      </c>
      <c r="L39" s="3">
        <v>20</v>
      </c>
      <c r="M39" s="8">
        <f t="shared" si="3"/>
        <v>6516</v>
      </c>
      <c r="N39" s="22" t="s">
        <v>103</v>
      </c>
    </row>
    <row r="40" spans="1:14" ht="15" customHeight="1">
      <c r="A40" s="7">
        <v>38</v>
      </c>
      <c r="B40" s="2" t="s">
        <v>101</v>
      </c>
      <c r="C40" s="5" t="s">
        <v>142</v>
      </c>
      <c r="D40" s="2" t="s">
        <v>104</v>
      </c>
      <c r="E40" s="30" t="s">
        <v>12</v>
      </c>
      <c r="F40" s="2" t="s">
        <v>13</v>
      </c>
      <c r="G40" s="2">
        <v>149</v>
      </c>
      <c r="H40" s="3">
        <f>VLOOKUP(F40,'[1]SHALIMAR CHEMICALS'!$C$4:$D$98,2,FALSE)</f>
        <v>46</v>
      </c>
      <c r="I40" s="3">
        <f t="shared" si="0"/>
        <v>1370.8000000000002</v>
      </c>
      <c r="J40" s="3">
        <f t="shared" si="1"/>
        <v>298</v>
      </c>
      <c r="K40" s="3">
        <f t="shared" si="2"/>
        <v>894</v>
      </c>
      <c r="L40" s="3">
        <v>20</v>
      </c>
      <c r="M40" s="8">
        <f t="shared" si="3"/>
        <v>9436.7999999999993</v>
      </c>
      <c r="N40" s="4" t="s">
        <v>18</v>
      </c>
    </row>
    <row r="41" spans="1:14" ht="15" customHeight="1" thickBot="1">
      <c r="A41" s="13">
        <v>39</v>
      </c>
      <c r="B41" s="14" t="s">
        <v>101</v>
      </c>
      <c r="C41" s="29" t="s">
        <v>143</v>
      </c>
      <c r="D41" s="14" t="s">
        <v>105</v>
      </c>
      <c r="E41" s="35" t="s">
        <v>12</v>
      </c>
      <c r="F41" s="14" t="s">
        <v>16</v>
      </c>
      <c r="G41" s="14">
        <v>183</v>
      </c>
      <c r="H41" s="15">
        <f>VLOOKUP(F41,'[1]SHALIMAR CHEMICALS'!$C$4:$D$98,2,FALSE)</f>
        <v>47.15</v>
      </c>
      <c r="I41" s="15">
        <f t="shared" si="0"/>
        <v>1725.6899999999998</v>
      </c>
      <c r="J41" s="15">
        <f t="shared" si="1"/>
        <v>366</v>
      </c>
      <c r="K41" s="15">
        <f t="shared" si="2"/>
        <v>1098</v>
      </c>
      <c r="L41" s="15">
        <v>20</v>
      </c>
      <c r="M41" s="16">
        <f t="shared" si="3"/>
        <v>11838.14</v>
      </c>
      <c r="N41" s="4" t="s">
        <v>22</v>
      </c>
    </row>
    <row r="42" spans="1:14" ht="15" customHeight="1" thickBot="1">
      <c r="A42" s="51" t="s">
        <v>145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17">
        <f>ROUND(SUM(M4:M41),0)</f>
        <v>400316</v>
      </c>
      <c r="N42" s="18"/>
    </row>
    <row r="43" spans="1:14" ht="15" customHeight="1" thickBot="1">
      <c r="A43" s="19"/>
      <c r="B43"/>
      <c r="C43" s="20"/>
      <c r="D43"/>
      <c r="E43"/>
      <c r="F43"/>
      <c r="G43" s="23">
        <f>SUM(G4:G41)</f>
        <v>6066</v>
      </c>
      <c r="H43" s="32"/>
      <c r="I43" s="32"/>
      <c r="J43" s="32"/>
      <c r="K43" s="32"/>
      <c r="L43" s="32"/>
      <c r="M43" s="32"/>
      <c r="N43"/>
    </row>
    <row r="44" spans="1:14" ht="15.75" thickBot="1">
      <c r="A44" s="37" t="s">
        <v>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9"/>
    </row>
    <row r="45" spans="1:14" ht="37.5" customHeight="1" thickBot="1">
      <c r="A45" s="40" t="s">
        <v>28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</row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sortState ref="B4:O51">
    <sortCondition ref="B4:B51"/>
  </sortState>
  <mergeCells count="7">
    <mergeCell ref="A44:M44"/>
    <mergeCell ref="A45:M45"/>
    <mergeCell ref="G1:M1"/>
    <mergeCell ref="G2:M2"/>
    <mergeCell ref="A1:F1"/>
    <mergeCell ref="A2:F2"/>
    <mergeCell ref="A42:L42"/>
  </mergeCells>
  <pageMargins left="0.31496062992125984" right="0.15748031496062992" top="0.35433070866141736" bottom="0.15748031496062992" header="0.47244094488188981" footer="0.15748031496062992"/>
  <pageSetup paperSize="9" scale="92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9" t="s">
        <v>14</v>
      </c>
      <c r="B1" s="10" t="s">
        <v>1</v>
      </c>
      <c r="C1" s="10" t="s">
        <v>5</v>
      </c>
      <c r="D1" s="10" t="s">
        <v>31</v>
      </c>
      <c r="E1" s="10" t="s">
        <v>6</v>
      </c>
      <c r="F1" s="10" t="s">
        <v>7</v>
      </c>
      <c r="G1" s="10" t="s">
        <v>2</v>
      </c>
      <c r="H1" s="11" t="s">
        <v>3</v>
      </c>
      <c r="I1" s="11" t="s">
        <v>8</v>
      </c>
      <c r="J1" s="11" t="s">
        <v>9</v>
      </c>
      <c r="K1" s="11" t="s">
        <v>19</v>
      </c>
      <c r="L1" s="11" t="s">
        <v>10</v>
      </c>
      <c r="M1" s="12" t="s">
        <v>11</v>
      </c>
      <c r="N1" s="6" t="s">
        <v>17</v>
      </c>
    </row>
    <row r="2" spans="1:16">
      <c r="A2" s="7">
        <v>10</v>
      </c>
      <c r="B2" s="2" t="s">
        <v>55</v>
      </c>
      <c r="C2" s="5" t="s">
        <v>115</v>
      </c>
      <c r="D2" s="2" t="s">
        <v>56</v>
      </c>
      <c r="E2" s="30" t="s">
        <v>12</v>
      </c>
      <c r="F2" s="2" t="s">
        <v>23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8">
        <v>9140.6</v>
      </c>
      <c r="N2" s="22" t="s">
        <v>29</v>
      </c>
      <c r="P2" s="54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2024-12-07T07:38:01Z</cp:lastPrinted>
  <dcterms:created xsi:type="dcterms:W3CDTF">2022-05-02T05:54:47Z</dcterms:created>
  <dcterms:modified xsi:type="dcterms:W3CDTF">2024-12-07T07:52:16Z</dcterms:modified>
</cp:coreProperties>
</file>