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Invoice!$A$4:$N$25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23" i="1" l="1"/>
  <c r="K21" i="1"/>
  <c r="J21" i="1"/>
  <c r="H21" i="1"/>
  <c r="I21" i="1" s="1"/>
  <c r="K20" i="1"/>
  <c r="J20" i="1"/>
  <c r="H20" i="1"/>
  <c r="I20" i="1" s="1"/>
  <c r="K19" i="1"/>
  <c r="J19" i="1"/>
  <c r="H19" i="1"/>
  <c r="K18" i="1"/>
  <c r="J18" i="1"/>
  <c r="H18" i="1"/>
  <c r="I18" i="1" s="1"/>
  <c r="K17" i="1"/>
  <c r="J17" i="1"/>
  <c r="H17" i="1"/>
  <c r="I17" i="1" s="1"/>
  <c r="K16" i="1"/>
  <c r="J16" i="1"/>
  <c r="H16" i="1"/>
  <c r="I16" i="1" s="1"/>
  <c r="K15" i="1"/>
  <c r="J15" i="1"/>
  <c r="H15" i="1"/>
  <c r="I15" i="1" s="1"/>
  <c r="K14" i="1"/>
  <c r="J14" i="1"/>
  <c r="H14" i="1"/>
  <c r="I14" i="1" s="1"/>
  <c r="K13" i="1"/>
  <c r="J13" i="1"/>
  <c r="H13" i="1"/>
  <c r="I13" i="1" s="1"/>
  <c r="K12" i="1"/>
  <c r="J12" i="1"/>
  <c r="H12" i="1"/>
  <c r="I12" i="1" s="1"/>
  <c r="K11" i="1"/>
  <c r="J11" i="1"/>
  <c r="H11" i="1"/>
  <c r="I11" i="1" s="1"/>
  <c r="K10" i="1"/>
  <c r="J10" i="1"/>
  <c r="H10" i="1"/>
  <c r="I10" i="1" s="1"/>
  <c r="K9" i="1"/>
  <c r="J9" i="1"/>
  <c r="H9" i="1"/>
  <c r="K8" i="1"/>
  <c r="J8" i="1"/>
  <c r="H8" i="1"/>
  <c r="I8" i="1" s="1"/>
  <c r="K7" i="1"/>
  <c r="J7" i="1"/>
  <c r="H7" i="1"/>
  <c r="I7" i="1" s="1"/>
  <c r="K6" i="1"/>
  <c r="J6" i="1"/>
  <c r="H6" i="1"/>
  <c r="I6" i="1" s="1"/>
  <c r="K5" i="1"/>
  <c r="J5" i="1"/>
  <c r="H5" i="1"/>
  <c r="I5" i="1" l="1"/>
  <c r="M5" i="1" s="1"/>
  <c r="M7" i="1"/>
  <c r="I9" i="1"/>
  <c r="M9" i="1" s="1"/>
  <c r="M11" i="1"/>
  <c r="M15" i="1"/>
  <c r="M13" i="1"/>
  <c r="M17" i="1"/>
  <c r="I19" i="1"/>
  <c r="M19" i="1" s="1"/>
  <c r="M21" i="1"/>
  <c r="M6" i="1"/>
  <c r="M8" i="1"/>
  <c r="M10" i="1"/>
  <c r="M12" i="1"/>
  <c r="M14" i="1"/>
  <c r="M16" i="1"/>
  <c r="M18" i="1"/>
  <c r="M20" i="1"/>
  <c r="M22" i="1" l="1"/>
</calcChain>
</file>

<file path=xl/sharedStrings.xml><?xml version="1.0" encoding="utf-8"?>
<sst xmlns="http://schemas.openxmlformats.org/spreadsheetml/2006/main" count="125" uniqueCount="81">
  <si>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</si>
  <si>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</si>
  <si>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</si>
  <si>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</si>
  <si>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</si>
  <si>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</si>
  <si>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</si>
  <si>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</si>
  <si>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</si>
  <si>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</si>
  <si>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</si>
  <si>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</si>
  <si>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</si>
  <si>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</si>
  <si>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</si>
  <si>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PARTY NAME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</si>
  <si>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</si>
  <si>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</si>
  <si>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</si>
  <si>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Thanking you for your business.
PRAGATI LOGISTICS</t>
  </si>
  <si>
    <t>B N ENTERPRISERS</t>
  </si>
  <si>
    <t>INV.NO.</t>
  </si>
  <si>
    <t>12/11/2024</t>
  </si>
  <si>
    <t>1258</t>
  </si>
  <si>
    <t>SH234</t>
  </si>
  <si>
    <t>ACUTAL CASE 163 BUT PREVIOUS MONTH BILL 1 CASE ADDED SO THIS MONTH LESS 1 CASE</t>
  </si>
  <si>
    <t>KEONJHAR</t>
  </si>
  <si>
    <t>JAJPUR ROAD</t>
  </si>
  <si>
    <t>JAGATSINGHPUR</t>
  </si>
  <si>
    <t>RAGHUNATHPUR</t>
  </si>
  <si>
    <t>BALUGAON</t>
  </si>
  <si>
    <t>PURI</t>
  </si>
  <si>
    <t>BANKI</t>
  </si>
  <si>
    <t>08/10/2025</t>
  </si>
  <si>
    <t>SH/134</t>
  </si>
  <si>
    <t>821</t>
  </si>
  <si>
    <t>SH/135</t>
  </si>
  <si>
    <t>824</t>
  </si>
  <si>
    <t>13/10/2025</t>
  </si>
  <si>
    <t>SH/136</t>
  </si>
  <si>
    <t>847</t>
  </si>
  <si>
    <t>SH/137</t>
  </si>
  <si>
    <t>855</t>
  </si>
  <si>
    <t>15/10/2025</t>
  </si>
  <si>
    <t>SH/138</t>
  </si>
  <si>
    <t>856</t>
  </si>
  <si>
    <t>16/10/2025</t>
  </si>
  <si>
    <t>SH/139</t>
  </si>
  <si>
    <t>861</t>
  </si>
  <si>
    <t>BUGUDA</t>
  </si>
  <si>
    <t>22/10/2025</t>
  </si>
  <si>
    <t>SH/140</t>
  </si>
  <si>
    <t>889</t>
  </si>
  <si>
    <t>SH/141</t>
  </si>
  <si>
    <t>895</t>
  </si>
  <si>
    <t>25/10/2025</t>
  </si>
  <si>
    <t>SH/142</t>
  </si>
  <si>
    <t>901</t>
  </si>
  <si>
    <t>27/10/2025</t>
  </si>
  <si>
    <t>SH/143</t>
  </si>
  <si>
    <t>908</t>
  </si>
  <si>
    <t>SH/144</t>
  </si>
  <si>
    <t>916</t>
  </si>
  <si>
    <t>SH/145</t>
  </si>
  <si>
    <t>918</t>
  </si>
  <si>
    <t>29/10/2025</t>
  </si>
  <si>
    <t>SH/146</t>
  </si>
  <si>
    <t>923</t>
  </si>
  <si>
    <t>SH/147</t>
  </si>
  <si>
    <t>924</t>
  </si>
  <si>
    <t>BRAMHABARADA</t>
  </si>
  <si>
    <t>SH/148</t>
  </si>
  <si>
    <t>929</t>
  </si>
  <si>
    <t>30/10/2025</t>
  </si>
  <si>
    <t>SH/149</t>
  </si>
  <si>
    <t>937</t>
  </si>
  <si>
    <t>31/10/2025</t>
  </si>
  <si>
    <t>SH/150</t>
  </si>
  <si>
    <t>943</t>
  </si>
  <si>
    <t>(RUPEES ONE LAKH EIGHTY ONE THOUSAND FOUR HUNDRED NINETY THREE ONLY)</t>
  </si>
  <si>
    <t>MONTH : OCTOBER, 2025
Bill No. : 17487
Bill Date : 31/10/2025
Total Amount: 181493.00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</si>
</sst>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5" xfId="0" applyNumberFormat="1" applyBorder="1"/>
    <xf numFmtId="0" fontId="0" fillId="0" borderId="1" xfId="0" applyNumberFormat="1" applyFont="1" applyFill="1" applyBorder="1"/>
    <xf numFmtId="0" fontId="1" fillId="0" borderId="0" xfId="0" applyNumberFormat="1" applyFont="1"/>
    <xf numFmtId="2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2" fontId="1" fillId="0" borderId="10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6</xdr:col>
      <xdr:colOff>9524</xdr:colOff>
      <xdr:row>1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667124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  <row r="80">
          <cell r="C80" t="str">
            <v>BUGUDA</v>
          </cell>
          <cell r="D80">
            <v>67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workbookViewId="0">
      <selection activeCell="AA3" sqref="AA3"/>
    </sheetView>
  </sheetViews>
  <sheetFormatPr defaultColWidth="10.140625" defaultRowHeight="15"/>
  <cols>
    <col min="1" max="1" width="4" style="1" bestFit="1" customWidth="1"/>
    <col min="2" max="2" width="10.7109375" style="1" bestFit="1" customWidth="1"/>
    <col min="3" max="3" width="7.42578125" style="1" customWidth="1"/>
    <col min="4" max="4" width="8.28515625" style="1" bestFit="1" customWidth="1"/>
    <col min="5" max="5" width="6.5703125" style="1" customWidth="1"/>
    <col min="6" max="6" width="17.85546875" style="1" bestFit="1" customWidth="1"/>
    <col min="7" max="7" width="5.42578125" style="1" bestFit="1" customWidth="1"/>
    <col min="8" max="8" width="6.42578125" style="1" customWidth="1"/>
    <col min="9" max="11" width="7.5703125" style="1" bestFit="1" customWidth="1"/>
    <col min="12" max="12" width="6.42578125" style="1" bestFit="1" customWidth="1"/>
    <col min="13" max="13" width="9.5703125" style="1" bestFit="1" customWidth="1"/>
    <col min="14" max="14" width="10.5703125" style="1" customWidth="1"/>
    <col min="15" max="16384" width="10.140625" style="1"/>
  </cols>
  <sheetData>
    <row r="1" spans="1:14" ht="15.75" thickBot="1"/>
    <row r="2" spans="1:14" ht="80.25" customHeight="1" thickBot="1">
      <c r="A2" s="40"/>
      <c r="B2" s="41"/>
      <c r="C2" s="41"/>
      <c r="D2" s="41"/>
      <c r="E2" s="41"/>
      <c r="F2" s="41"/>
      <c r="G2" s="36" t="s">
        <v>0</v>
      </c>
      <c r="H2" s="36"/>
      <c r="I2" s="36"/>
      <c r="J2" s="36"/>
      <c r="K2" s="36"/>
      <c r="L2" s="36"/>
      <c r="M2" s="37"/>
    </row>
    <row r="3" spans="1:14" ht="81" customHeight="1" thickBot="1">
      <c r="A3" s="42" t="s">
        <v>17</v>
      </c>
      <c r="B3" s="43"/>
      <c r="C3" s="43"/>
      <c r="D3" s="43"/>
      <c r="E3" s="43"/>
      <c r="F3" s="43"/>
      <c r="G3" s="38" t="s">
        <v>80</v>
      </c>
      <c r="H3" s="38"/>
      <c r="I3" s="38"/>
      <c r="J3" s="38"/>
      <c r="K3" s="38"/>
      <c r="L3" s="38"/>
      <c r="M3" s="39"/>
      <c r="N3" s="16"/>
    </row>
    <row r="4" spans="1:14" s="12" customFormat="1" ht="15" customHeight="1" thickBot="1">
      <c r="A4" s="8" t="s">
        <v>14</v>
      </c>
      <c r="B4" s="9" t="s">
        <v>1</v>
      </c>
      <c r="C4" s="9" t="s">
        <v>5</v>
      </c>
      <c r="D4" s="9" t="s">
        <v>21</v>
      </c>
      <c r="E4" s="9" t="s">
        <v>6</v>
      </c>
      <c r="F4" s="9" t="s">
        <v>7</v>
      </c>
      <c r="G4" s="9" t="s">
        <v>2</v>
      </c>
      <c r="H4" s="10" t="s">
        <v>3</v>
      </c>
      <c r="I4" s="10" t="s">
        <v>8</v>
      </c>
      <c r="J4" s="10" t="s">
        <v>9</v>
      </c>
      <c r="K4" s="10" t="s">
        <v>16</v>
      </c>
      <c r="L4" s="10" t="s">
        <v>10</v>
      </c>
      <c r="M4" s="11" t="s">
        <v>11</v>
      </c>
    </row>
    <row r="5" spans="1:14" s="12" customFormat="1" ht="15" customHeight="1">
      <c r="A5" s="20">
        <v>1</v>
      </c>
      <c r="B5" s="21" t="s">
        <v>33</v>
      </c>
      <c r="C5" s="21" t="s">
        <v>34</v>
      </c>
      <c r="D5" s="21" t="s">
        <v>35</v>
      </c>
      <c r="E5" s="21" t="s">
        <v>12</v>
      </c>
      <c r="F5" s="21" t="s">
        <v>28</v>
      </c>
      <c r="G5" s="21">
        <v>90</v>
      </c>
      <c r="H5" s="22">
        <f>VLOOKUP(F5,'[1]SHALIMAR CHEMICALS'!$C$3:$D$92,2,FALSE)</f>
        <v>40.25</v>
      </c>
      <c r="I5" s="22">
        <f>G5*H5*20%</f>
        <v>724.5</v>
      </c>
      <c r="J5" s="22">
        <f>G5*2</f>
        <v>180</v>
      </c>
      <c r="K5" s="22">
        <f>G5*6</f>
        <v>540</v>
      </c>
      <c r="L5" s="22">
        <v>20</v>
      </c>
      <c r="M5" s="23">
        <f>G5*H5+I5+J5+K5+L5</f>
        <v>5087</v>
      </c>
    </row>
    <row r="6" spans="1:14" s="12" customFormat="1" ht="15" customHeight="1">
      <c r="A6" s="6">
        <v>2</v>
      </c>
      <c r="B6" s="2" t="s">
        <v>33</v>
      </c>
      <c r="C6" s="2" t="s">
        <v>36</v>
      </c>
      <c r="D6" s="2" t="s">
        <v>37</v>
      </c>
      <c r="E6" s="2" t="s">
        <v>12</v>
      </c>
      <c r="F6" s="2" t="s">
        <v>13</v>
      </c>
      <c r="G6" s="2">
        <v>534</v>
      </c>
      <c r="H6" s="3">
        <f>VLOOKUP(F6,'[1]SHALIMAR CHEMICALS'!$C$3:$D$92,2,FALSE)</f>
        <v>46</v>
      </c>
      <c r="I6" s="3">
        <f t="shared" ref="I6:I21" si="0">G6*H6*20%</f>
        <v>4912.8</v>
      </c>
      <c r="J6" s="3">
        <f t="shared" ref="J6:J21" si="1">G6*2</f>
        <v>1068</v>
      </c>
      <c r="K6" s="3">
        <f t="shared" ref="K6:K21" si="2">G6*6</f>
        <v>3204</v>
      </c>
      <c r="L6" s="3">
        <v>20</v>
      </c>
      <c r="M6" s="7">
        <f t="shared" ref="M6:M21" si="3">G6*H6+I6+J6+K6+L6</f>
        <v>33768.800000000003</v>
      </c>
    </row>
    <row r="7" spans="1:14" s="12" customFormat="1" ht="15" customHeight="1">
      <c r="A7" s="6">
        <v>3</v>
      </c>
      <c r="B7" s="2" t="s">
        <v>38</v>
      </c>
      <c r="C7" s="2" t="s">
        <v>39</v>
      </c>
      <c r="D7" s="2" t="s">
        <v>40</v>
      </c>
      <c r="E7" s="2" t="s">
        <v>12</v>
      </c>
      <c r="F7" s="2" t="s">
        <v>28</v>
      </c>
      <c r="G7" s="2">
        <v>415</v>
      </c>
      <c r="H7" s="3">
        <f>VLOOKUP(F7,'[1]SHALIMAR CHEMICALS'!$C$3:$D$92,2,FALSE)</f>
        <v>40.25</v>
      </c>
      <c r="I7" s="3">
        <f t="shared" si="0"/>
        <v>3340.75</v>
      </c>
      <c r="J7" s="3">
        <f t="shared" si="1"/>
        <v>830</v>
      </c>
      <c r="K7" s="3">
        <f t="shared" si="2"/>
        <v>2490</v>
      </c>
      <c r="L7" s="3">
        <v>20</v>
      </c>
      <c r="M7" s="7">
        <f t="shared" si="3"/>
        <v>23384.5</v>
      </c>
    </row>
    <row r="8" spans="1:14" s="12" customFormat="1" ht="15" customHeight="1">
      <c r="A8" s="6">
        <v>4</v>
      </c>
      <c r="B8" s="2" t="s">
        <v>38</v>
      </c>
      <c r="C8" s="2" t="s">
        <v>41</v>
      </c>
      <c r="D8" s="2" t="s">
        <v>42</v>
      </c>
      <c r="E8" s="2" t="s">
        <v>12</v>
      </c>
      <c r="F8" s="2" t="s">
        <v>28</v>
      </c>
      <c r="G8" s="2">
        <v>264</v>
      </c>
      <c r="H8" s="3">
        <f>VLOOKUP(F8,'[1]SHALIMAR CHEMICALS'!$C$3:$D$92,2,FALSE)</f>
        <v>40.25</v>
      </c>
      <c r="I8" s="3">
        <f t="shared" si="0"/>
        <v>2125.2000000000003</v>
      </c>
      <c r="J8" s="3">
        <f t="shared" si="1"/>
        <v>528</v>
      </c>
      <c r="K8" s="3">
        <f t="shared" si="2"/>
        <v>1584</v>
      </c>
      <c r="L8" s="3">
        <v>20</v>
      </c>
      <c r="M8" s="7">
        <f t="shared" si="3"/>
        <v>14883.2</v>
      </c>
    </row>
    <row r="9" spans="1:14" s="12" customFormat="1" ht="15" customHeight="1">
      <c r="A9" s="6">
        <v>5</v>
      </c>
      <c r="B9" s="2" t="s">
        <v>43</v>
      </c>
      <c r="C9" s="2" t="s">
        <v>44</v>
      </c>
      <c r="D9" s="2" t="s">
        <v>45</v>
      </c>
      <c r="E9" s="2" t="s">
        <v>12</v>
      </c>
      <c r="F9" s="2" t="s">
        <v>29</v>
      </c>
      <c r="G9" s="2">
        <v>75</v>
      </c>
      <c r="H9" s="3">
        <f>VLOOKUP(F9,'[1]SHALIMAR CHEMICALS'!$C$3:$D$92,2,FALSE)</f>
        <v>40</v>
      </c>
      <c r="I9" s="3">
        <f t="shared" si="0"/>
        <v>600</v>
      </c>
      <c r="J9" s="3">
        <f t="shared" si="1"/>
        <v>150</v>
      </c>
      <c r="K9" s="3">
        <f t="shared" si="2"/>
        <v>450</v>
      </c>
      <c r="L9" s="3">
        <v>20</v>
      </c>
      <c r="M9" s="7">
        <f t="shared" si="3"/>
        <v>4220</v>
      </c>
    </row>
    <row r="10" spans="1:14" s="12" customFormat="1" ht="15" customHeight="1">
      <c r="A10" s="6">
        <v>6</v>
      </c>
      <c r="B10" s="2" t="s">
        <v>46</v>
      </c>
      <c r="C10" s="2" t="s">
        <v>47</v>
      </c>
      <c r="D10" s="2" t="s">
        <v>48</v>
      </c>
      <c r="E10" s="2" t="s">
        <v>12</v>
      </c>
      <c r="F10" s="2" t="s">
        <v>49</v>
      </c>
      <c r="G10" s="2">
        <v>200</v>
      </c>
      <c r="H10" s="3">
        <f>VLOOKUP(F10,'[1]SHALIMAR CHEMICALS'!$C$3:$D$92,2,FALSE)</f>
        <v>67</v>
      </c>
      <c r="I10" s="3">
        <f t="shared" si="0"/>
        <v>2680</v>
      </c>
      <c r="J10" s="3">
        <f t="shared" si="1"/>
        <v>400</v>
      </c>
      <c r="K10" s="3">
        <f t="shared" si="2"/>
        <v>1200</v>
      </c>
      <c r="L10" s="3">
        <v>20</v>
      </c>
      <c r="M10" s="7">
        <f t="shared" si="3"/>
        <v>17700</v>
      </c>
    </row>
    <row r="11" spans="1:14" s="12" customFormat="1" ht="15" customHeight="1">
      <c r="A11" s="6">
        <v>7</v>
      </c>
      <c r="B11" s="2" t="s">
        <v>50</v>
      </c>
      <c r="C11" s="2" t="s">
        <v>51</v>
      </c>
      <c r="D11" s="2" t="s">
        <v>52</v>
      </c>
      <c r="E11" s="2" t="s">
        <v>12</v>
      </c>
      <c r="F11" s="2" t="s">
        <v>28</v>
      </c>
      <c r="G11" s="2">
        <v>133</v>
      </c>
      <c r="H11" s="3">
        <f>VLOOKUP(F11,'[1]SHALIMAR CHEMICALS'!$C$3:$D$92,2,FALSE)</f>
        <v>40.25</v>
      </c>
      <c r="I11" s="3">
        <f t="shared" si="0"/>
        <v>1070.6500000000001</v>
      </c>
      <c r="J11" s="3">
        <f t="shared" si="1"/>
        <v>266</v>
      </c>
      <c r="K11" s="3">
        <f t="shared" si="2"/>
        <v>798</v>
      </c>
      <c r="L11" s="3">
        <v>20</v>
      </c>
      <c r="M11" s="7">
        <f t="shared" si="3"/>
        <v>7507.9</v>
      </c>
    </row>
    <row r="12" spans="1:14" s="12" customFormat="1" ht="15" customHeight="1">
      <c r="A12" s="6">
        <v>8</v>
      </c>
      <c r="B12" s="2" t="s">
        <v>50</v>
      </c>
      <c r="C12" s="2" t="s">
        <v>53</v>
      </c>
      <c r="D12" s="2" t="s">
        <v>54</v>
      </c>
      <c r="E12" s="2" t="s">
        <v>12</v>
      </c>
      <c r="F12" s="2" t="s">
        <v>26</v>
      </c>
      <c r="G12" s="2">
        <v>172</v>
      </c>
      <c r="H12" s="3">
        <f>VLOOKUP(F12,'[1]SHALIMAR CHEMICALS'!$C$3:$D$92,2,FALSE)</f>
        <v>47.15</v>
      </c>
      <c r="I12" s="3">
        <f t="shared" si="0"/>
        <v>1621.96</v>
      </c>
      <c r="J12" s="3">
        <f t="shared" si="1"/>
        <v>344</v>
      </c>
      <c r="K12" s="3">
        <f t="shared" si="2"/>
        <v>1032</v>
      </c>
      <c r="L12" s="3">
        <v>20</v>
      </c>
      <c r="M12" s="7">
        <f t="shared" si="3"/>
        <v>11127.76</v>
      </c>
    </row>
    <row r="13" spans="1:14" s="12" customFormat="1" ht="15" customHeight="1">
      <c r="A13" s="6">
        <v>9</v>
      </c>
      <c r="B13" s="2" t="s">
        <v>55</v>
      </c>
      <c r="C13" s="2" t="s">
        <v>56</v>
      </c>
      <c r="D13" s="2" t="s">
        <v>57</v>
      </c>
      <c r="E13" s="2" t="s">
        <v>12</v>
      </c>
      <c r="F13" s="2" t="s">
        <v>13</v>
      </c>
      <c r="G13" s="2">
        <v>139</v>
      </c>
      <c r="H13" s="3">
        <f>VLOOKUP(F13,'[1]SHALIMAR CHEMICALS'!$C$3:$D$92,2,FALSE)</f>
        <v>46</v>
      </c>
      <c r="I13" s="3">
        <f t="shared" si="0"/>
        <v>1278.8000000000002</v>
      </c>
      <c r="J13" s="3">
        <f t="shared" si="1"/>
        <v>278</v>
      </c>
      <c r="K13" s="3">
        <f t="shared" si="2"/>
        <v>834</v>
      </c>
      <c r="L13" s="3">
        <v>20</v>
      </c>
      <c r="M13" s="7">
        <f t="shared" si="3"/>
        <v>8804.7999999999993</v>
      </c>
    </row>
    <row r="14" spans="1:14" s="12" customFormat="1" ht="15" customHeight="1">
      <c r="A14" s="6">
        <v>10</v>
      </c>
      <c r="B14" s="2" t="s">
        <v>58</v>
      </c>
      <c r="C14" s="2" t="s">
        <v>59</v>
      </c>
      <c r="D14" s="2" t="s">
        <v>60</v>
      </c>
      <c r="E14" s="2" t="s">
        <v>12</v>
      </c>
      <c r="F14" s="2" t="s">
        <v>13</v>
      </c>
      <c r="G14" s="2">
        <v>140</v>
      </c>
      <c r="H14" s="3">
        <f>VLOOKUP(F14,'[1]SHALIMAR CHEMICALS'!$C$3:$D$92,2,FALSE)</f>
        <v>46</v>
      </c>
      <c r="I14" s="3">
        <f t="shared" si="0"/>
        <v>1288</v>
      </c>
      <c r="J14" s="3">
        <f t="shared" si="1"/>
        <v>280</v>
      </c>
      <c r="K14" s="3">
        <f t="shared" si="2"/>
        <v>840</v>
      </c>
      <c r="L14" s="3">
        <v>20</v>
      </c>
      <c r="M14" s="7">
        <f t="shared" si="3"/>
        <v>8868</v>
      </c>
    </row>
    <row r="15" spans="1:14" s="12" customFormat="1" ht="15" customHeight="1">
      <c r="A15" s="6">
        <v>11</v>
      </c>
      <c r="B15" s="2" t="s">
        <v>58</v>
      </c>
      <c r="C15" s="2" t="s">
        <v>61</v>
      </c>
      <c r="D15" s="2" t="s">
        <v>62</v>
      </c>
      <c r="E15" s="2" t="s">
        <v>12</v>
      </c>
      <c r="F15" s="2" t="s">
        <v>30</v>
      </c>
      <c r="G15" s="2">
        <v>70</v>
      </c>
      <c r="H15" s="3">
        <f>VLOOKUP(F15,'[1]SHALIMAR CHEMICALS'!$C$3:$D$92,2,FALSE)</f>
        <v>46</v>
      </c>
      <c r="I15" s="3">
        <f t="shared" si="0"/>
        <v>644</v>
      </c>
      <c r="J15" s="3">
        <f t="shared" si="1"/>
        <v>140</v>
      </c>
      <c r="K15" s="3">
        <f t="shared" si="2"/>
        <v>420</v>
      </c>
      <c r="L15" s="3">
        <v>20</v>
      </c>
      <c r="M15" s="7">
        <f t="shared" si="3"/>
        <v>4444</v>
      </c>
    </row>
    <row r="16" spans="1:14" s="12" customFormat="1" ht="15" customHeight="1">
      <c r="A16" s="6">
        <v>12</v>
      </c>
      <c r="B16" s="2" t="s">
        <v>58</v>
      </c>
      <c r="C16" s="2" t="s">
        <v>63</v>
      </c>
      <c r="D16" s="2" t="s">
        <v>64</v>
      </c>
      <c r="E16" s="2" t="s">
        <v>12</v>
      </c>
      <c r="F16" s="2" t="s">
        <v>26</v>
      </c>
      <c r="G16" s="2">
        <v>147</v>
      </c>
      <c r="H16" s="3">
        <f>VLOOKUP(F16,'[1]SHALIMAR CHEMICALS'!$C$3:$D$92,2,FALSE)</f>
        <v>47.15</v>
      </c>
      <c r="I16" s="3">
        <f t="shared" si="0"/>
        <v>1386.21</v>
      </c>
      <c r="J16" s="3">
        <f t="shared" si="1"/>
        <v>294</v>
      </c>
      <c r="K16" s="3">
        <f t="shared" si="2"/>
        <v>882</v>
      </c>
      <c r="L16" s="3">
        <v>20</v>
      </c>
      <c r="M16" s="7">
        <f t="shared" si="3"/>
        <v>9513.26</v>
      </c>
    </row>
    <row r="17" spans="1:13" s="12" customFormat="1" ht="15" customHeight="1">
      <c r="A17" s="6">
        <v>13</v>
      </c>
      <c r="B17" s="2" t="s">
        <v>65</v>
      </c>
      <c r="C17" s="2" t="s">
        <v>66</v>
      </c>
      <c r="D17" s="2" t="s">
        <v>67</v>
      </c>
      <c r="E17" s="2" t="s">
        <v>12</v>
      </c>
      <c r="F17" s="2" t="s">
        <v>27</v>
      </c>
      <c r="G17" s="2">
        <v>53</v>
      </c>
      <c r="H17" s="3">
        <f>VLOOKUP(F17,'[1]SHALIMAR CHEMICALS'!$C$3:$D$92,2,FALSE)</f>
        <v>40.25</v>
      </c>
      <c r="I17" s="3">
        <f t="shared" si="0"/>
        <v>426.65000000000003</v>
      </c>
      <c r="J17" s="3">
        <f t="shared" si="1"/>
        <v>106</v>
      </c>
      <c r="K17" s="3">
        <f t="shared" si="2"/>
        <v>318</v>
      </c>
      <c r="L17" s="3">
        <v>20</v>
      </c>
      <c r="M17" s="7">
        <f t="shared" si="3"/>
        <v>3003.9</v>
      </c>
    </row>
    <row r="18" spans="1:13" s="12" customFormat="1" ht="15" customHeight="1">
      <c r="A18" s="6">
        <v>14</v>
      </c>
      <c r="B18" s="2" t="s">
        <v>65</v>
      </c>
      <c r="C18" s="2" t="s">
        <v>68</v>
      </c>
      <c r="D18" s="2" t="s">
        <v>69</v>
      </c>
      <c r="E18" s="2" t="s">
        <v>12</v>
      </c>
      <c r="F18" s="19" t="s">
        <v>70</v>
      </c>
      <c r="G18" s="2">
        <v>87</v>
      </c>
      <c r="H18" s="3">
        <f>VLOOKUP(F18,'[1]SHALIMAR CHEMICALS'!$C$3:$D$92,2,FALSE)</f>
        <v>40.25</v>
      </c>
      <c r="I18" s="3">
        <f t="shared" si="0"/>
        <v>700.35</v>
      </c>
      <c r="J18" s="3">
        <f t="shared" si="1"/>
        <v>174</v>
      </c>
      <c r="K18" s="3">
        <f t="shared" si="2"/>
        <v>522</v>
      </c>
      <c r="L18" s="3">
        <v>20</v>
      </c>
      <c r="M18" s="7">
        <f t="shared" si="3"/>
        <v>4918.1000000000004</v>
      </c>
    </row>
    <row r="19" spans="1:13" s="12" customFormat="1" ht="15" customHeight="1">
      <c r="A19" s="6">
        <v>15</v>
      </c>
      <c r="B19" s="2" t="s">
        <v>65</v>
      </c>
      <c r="C19" s="2" t="s">
        <v>71</v>
      </c>
      <c r="D19" s="2" t="s">
        <v>72</v>
      </c>
      <c r="E19" s="2" t="s">
        <v>12</v>
      </c>
      <c r="F19" s="2" t="s">
        <v>32</v>
      </c>
      <c r="G19" s="2">
        <v>81</v>
      </c>
      <c r="H19" s="3">
        <f>VLOOKUP(F19,'[1]SHALIMAR CHEMICALS'!$C$3:$D$92,2,FALSE)</f>
        <v>47.15</v>
      </c>
      <c r="I19" s="3">
        <f t="shared" si="0"/>
        <v>763.83</v>
      </c>
      <c r="J19" s="3">
        <f t="shared" si="1"/>
        <v>162</v>
      </c>
      <c r="K19" s="3">
        <f t="shared" si="2"/>
        <v>486</v>
      </c>
      <c r="L19" s="3">
        <v>20</v>
      </c>
      <c r="M19" s="7">
        <f t="shared" si="3"/>
        <v>5250.9800000000005</v>
      </c>
    </row>
    <row r="20" spans="1:13" s="12" customFormat="1" ht="15" customHeight="1">
      <c r="A20" s="6">
        <v>16</v>
      </c>
      <c r="B20" s="2" t="s">
        <v>73</v>
      </c>
      <c r="C20" s="2" t="s">
        <v>74</v>
      </c>
      <c r="D20" s="2" t="s">
        <v>75</v>
      </c>
      <c r="E20" s="2" t="s">
        <v>12</v>
      </c>
      <c r="F20" s="2" t="s">
        <v>31</v>
      </c>
      <c r="G20" s="2">
        <v>101</v>
      </c>
      <c r="H20" s="3">
        <f>VLOOKUP(F20,'[1]SHALIMAR CHEMICALS'!$C$3:$D$92,2,FALSE)</f>
        <v>41.4</v>
      </c>
      <c r="I20" s="3">
        <f t="shared" si="0"/>
        <v>836.28</v>
      </c>
      <c r="J20" s="3">
        <f t="shared" si="1"/>
        <v>202</v>
      </c>
      <c r="K20" s="3">
        <f t="shared" si="2"/>
        <v>606</v>
      </c>
      <c r="L20" s="3">
        <v>20</v>
      </c>
      <c r="M20" s="7">
        <f t="shared" si="3"/>
        <v>5845.6799999999994</v>
      </c>
    </row>
    <row r="21" spans="1:13" s="12" customFormat="1" ht="15" customHeight="1" thickBot="1">
      <c r="A21" s="24">
        <v>17</v>
      </c>
      <c r="B21" s="25" t="s">
        <v>76</v>
      </c>
      <c r="C21" s="25" t="s">
        <v>77</v>
      </c>
      <c r="D21" s="25" t="s">
        <v>78</v>
      </c>
      <c r="E21" s="25" t="s">
        <v>12</v>
      </c>
      <c r="F21" s="25" t="s">
        <v>13</v>
      </c>
      <c r="G21" s="25">
        <v>208</v>
      </c>
      <c r="H21" s="26">
        <f>VLOOKUP(F21,'[1]SHALIMAR CHEMICALS'!$C$3:$D$92,2,FALSE)</f>
        <v>46</v>
      </c>
      <c r="I21" s="26">
        <f t="shared" si="0"/>
        <v>1913.6000000000001</v>
      </c>
      <c r="J21" s="26">
        <f t="shared" si="1"/>
        <v>416</v>
      </c>
      <c r="K21" s="26">
        <f t="shared" si="2"/>
        <v>1248</v>
      </c>
      <c r="L21" s="26">
        <v>20</v>
      </c>
      <c r="M21" s="27">
        <f t="shared" si="3"/>
        <v>13165.6</v>
      </c>
    </row>
    <row r="22" spans="1:13" s="12" customFormat="1" ht="15" customHeight="1" thickBot="1">
      <c r="A22" s="44" t="s">
        <v>79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6"/>
      <c r="M22" s="28">
        <f>ROUND(SUM(M5:M21),0)</f>
        <v>181493</v>
      </c>
    </row>
    <row r="23" spans="1:13" s="12" customFormat="1" ht="15" customHeight="1" thickBot="1">
      <c r="A23" s="17"/>
      <c r="B23"/>
      <c r="C23"/>
      <c r="D23"/>
      <c r="E23"/>
      <c r="F23"/>
      <c r="G23" s="29">
        <f>SUM(G5:G21)</f>
        <v>2909</v>
      </c>
      <c r="H23" s="18"/>
      <c r="I23" s="18"/>
      <c r="J23" s="18"/>
      <c r="K23" s="18"/>
      <c r="L23" s="18"/>
      <c r="M23" s="18"/>
    </row>
    <row r="24" spans="1:13" ht="21.75" customHeight="1" thickBot="1">
      <c r="A24" s="30" t="s">
        <v>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</row>
    <row r="25" spans="1:13" ht="37.5" customHeight="1" thickBot="1">
      <c r="A25" s="33" t="s">
        <v>19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/>
    </row>
    <row r="26" spans="1:13" ht="15" customHeight="1"/>
    <row r="27" spans="1:13" ht="15" customHeight="1"/>
    <row r="28" spans="1:13" ht="15" customHeight="1"/>
    <row r="29" spans="1:13" ht="15" customHeight="1"/>
    <row r="30" spans="1:13" ht="15" customHeight="1"/>
    <row r="31" spans="1:13" ht="15" customHeight="1"/>
    <row r="32" spans="1:1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sortState ref="B4:O51">
    <sortCondition ref="B4:B51"/>
  </sortState>
  <mergeCells count="7">
    <mergeCell ref="A24:M24"/>
    <mergeCell ref="A25:M25"/>
    <mergeCell ref="G2:M2"/>
    <mergeCell ref="G3:M3"/>
    <mergeCell ref="A2:F2"/>
    <mergeCell ref="A3:F3"/>
    <mergeCell ref="A22:L22"/>
  </mergeCells>
  <pageMargins left="0.31496062992125984" right="0.15748031496062992" top="0.55118110236220474" bottom="0.15748031496062992" header="0.47244094488188981" footer="0.15748031496062992"/>
  <pageSetup paperSize="9" scale="94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14</v>
      </c>
      <c r="B1" s="9" t="s">
        <v>1</v>
      </c>
      <c r="C1" s="9" t="s">
        <v>5</v>
      </c>
      <c r="D1" s="9" t="s">
        <v>21</v>
      </c>
      <c r="E1" s="9" t="s">
        <v>6</v>
      </c>
      <c r="F1" s="9" t="s">
        <v>7</v>
      </c>
      <c r="G1" s="9" t="s">
        <v>2</v>
      </c>
      <c r="H1" s="10" t="s">
        <v>3</v>
      </c>
      <c r="I1" s="10" t="s">
        <v>8</v>
      </c>
      <c r="J1" s="10" t="s">
        <v>9</v>
      </c>
      <c r="K1" s="10" t="s">
        <v>16</v>
      </c>
      <c r="L1" s="10" t="s">
        <v>10</v>
      </c>
      <c r="M1" s="11" t="s">
        <v>11</v>
      </c>
      <c r="N1" s="5" t="s">
        <v>15</v>
      </c>
    </row>
    <row r="2" spans="1:16">
      <c r="A2" s="6">
        <v>10</v>
      </c>
      <c r="B2" s="2" t="s">
        <v>22</v>
      </c>
      <c r="C2" s="4" t="s">
        <v>24</v>
      </c>
      <c r="D2" s="2" t="s">
        <v>23</v>
      </c>
      <c r="E2" s="14" t="s">
        <v>12</v>
      </c>
      <c r="F2" s="2" t="s">
        <v>18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3" t="s">
        <v>20</v>
      </c>
      <c r="P2" s="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2025-11-26T06:47:23Z</cp:lastPrinted>
  <dcterms:created xsi:type="dcterms:W3CDTF">2022-05-02T05:54:47Z</dcterms:created>
  <dcterms:modified xsi:type="dcterms:W3CDTF">2025-11-26T06:47:24Z</dcterms:modified>
</cp:coreProperties>
</file>