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Invoice!$A$3:$P$112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12" i="1"/>
  <c r="J110"/>
  <c r="I110"/>
  <c r="H110"/>
  <c r="L110" s="1"/>
  <c r="J109"/>
  <c r="I109"/>
  <c r="H109"/>
  <c r="J108"/>
  <c r="I108"/>
  <c r="H108"/>
  <c r="L108" s="1"/>
  <c r="J107"/>
  <c r="I107"/>
  <c r="H107"/>
  <c r="J106"/>
  <c r="I106"/>
  <c r="H106"/>
  <c r="L106" s="1"/>
  <c r="J105"/>
  <c r="I105"/>
  <c r="H105"/>
  <c r="J104"/>
  <c r="I104"/>
  <c r="H104"/>
  <c r="L104" s="1"/>
  <c r="J103"/>
  <c r="I103"/>
  <c r="H103"/>
  <c r="J102"/>
  <c r="I102"/>
  <c r="H102"/>
  <c r="L102" s="1"/>
  <c r="J101"/>
  <c r="I101"/>
  <c r="H101"/>
  <c r="J100"/>
  <c r="I100"/>
  <c r="H100"/>
  <c r="L100" s="1"/>
  <c r="A100"/>
  <c r="J99"/>
  <c r="I99"/>
  <c r="H99"/>
  <c r="J98"/>
  <c r="I98"/>
  <c r="H98"/>
  <c r="J97"/>
  <c r="I97"/>
  <c r="H97"/>
  <c r="J96"/>
  <c r="I96"/>
  <c r="H96"/>
  <c r="L96" s="1"/>
  <c r="J95"/>
  <c r="I95"/>
  <c r="H95"/>
  <c r="L95" s="1"/>
  <c r="J94"/>
  <c r="I94"/>
  <c r="L94" s="1"/>
  <c r="J93"/>
  <c r="I93"/>
  <c r="L93" s="1"/>
  <c r="J92"/>
  <c r="I92"/>
  <c r="L92" s="1"/>
  <c r="J91"/>
  <c r="I91"/>
  <c r="H91"/>
  <c r="J90"/>
  <c r="I90"/>
  <c r="H90"/>
  <c r="L90" s="1"/>
  <c r="J89"/>
  <c r="I89"/>
  <c r="H89"/>
  <c r="J88"/>
  <c r="I88"/>
  <c r="H88"/>
  <c r="L88" s="1"/>
  <c r="J87"/>
  <c r="I87"/>
  <c r="H87"/>
  <c r="J86"/>
  <c r="I86"/>
  <c r="H86"/>
  <c r="L86" s="1"/>
  <c r="J85"/>
  <c r="I85"/>
  <c r="H85"/>
  <c r="J84"/>
  <c r="I84"/>
  <c r="H84"/>
  <c r="L84" s="1"/>
  <c r="J83"/>
  <c r="I83"/>
  <c r="H83"/>
  <c r="J82"/>
  <c r="I82"/>
  <c r="H82"/>
  <c r="L82" s="1"/>
  <c r="J81"/>
  <c r="I81"/>
  <c r="H81"/>
  <c r="J80"/>
  <c r="I80"/>
  <c r="H80"/>
  <c r="L80" s="1"/>
  <c r="J79"/>
  <c r="I79"/>
  <c r="H79"/>
  <c r="J78"/>
  <c r="I78"/>
  <c r="H78"/>
  <c r="L78" s="1"/>
  <c r="A78"/>
  <c r="J77"/>
  <c r="I77"/>
  <c r="H77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L63" s="1"/>
  <c r="J62"/>
  <c r="I62"/>
  <c r="H62"/>
  <c r="J61"/>
  <c r="I61"/>
  <c r="H61"/>
  <c r="L61" s="1"/>
  <c r="J60"/>
  <c r="I60"/>
  <c r="H60"/>
  <c r="J59"/>
  <c r="I59"/>
  <c r="H59"/>
  <c r="L59" s="1"/>
  <c r="J58"/>
  <c r="I58"/>
  <c r="H58"/>
  <c r="J57"/>
  <c r="I57"/>
  <c r="H57"/>
  <c r="L57" s="1"/>
  <c r="J56"/>
  <c r="I56"/>
  <c r="H56"/>
  <c r="J55"/>
  <c r="I55"/>
  <c r="H55"/>
  <c r="L55" s="1"/>
  <c r="J54"/>
  <c r="I54"/>
  <c r="H54"/>
  <c r="J53"/>
  <c r="I53"/>
  <c r="H53"/>
  <c r="L53" s="1"/>
  <c r="J52"/>
  <c r="I52"/>
  <c r="H52"/>
  <c r="J51"/>
  <c r="I51"/>
  <c r="H51"/>
  <c r="L51" s="1"/>
  <c r="J50"/>
  <c r="I50"/>
  <c r="H50"/>
  <c r="J49"/>
  <c r="I49"/>
  <c r="H49"/>
  <c r="L49" s="1"/>
  <c r="J48"/>
  <c r="I48"/>
  <c r="H48"/>
  <c r="J47"/>
  <c r="I47"/>
  <c r="H47"/>
  <c r="L47" s="1"/>
  <c r="J46"/>
  <c r="I46"/>
  <c r="H46"/>
  <c r="J45"/>
  <c r="I45"/>
  <c r="H45"/>
  <c r="L45" s="1"/>
  <c r="J44"/>
  <c r="I44"/>
  <c r="H44"/>
  <c r="J43"/>
  <c r="I43"/>
  <c r="H43"/>
  <c r="L43" s="1"/>
  <c r="J42"/>
  <c r="I42"/>
  <c r="H42"/>
  <c r="J41"/>
  <c r="I41"/>
  <c r="H41"/>
  <c r="L41" s="1"/>
  <c r="J40"/>
  <c r="I40"/>
  <c r="H40"/>
  <c r="J39"/>
  <c r="I39"/>
  <c r="H39"/>
  <c r="L39" s="1"/>
  <c r="J38"/>
  <c r="I38"/>
  <c r="H38"/>
  <c r="J37"/>
  <c r="I37"/>
  <c r="H37"/>
  <c r="L37" s="1"/>
  <c r="J36"/>
  <c r="I36"/>
  <c r="H36"/>
  <c r="J35"/>
  <c r="I35"/>
  <c r="H35"/>
  <c r="L35" s="1"/>
  <c r="J34"/>
  <c r="I34"/>
  <c r="H34"/>
  <c r="J33"/>
  <c r="I33"/>
  <c r="H33"/>
  <c r="L33" s="1"/>
  <c r="J32"/>
  <c r="I32"/>
  <c r="H32"/>
  <c r="J31"/>
  <c r="I31"/>
  <c r="H31"/>
  <c r="L31" s="1"/>
  <c r="J30"/>
  <c r="I30"/>
  <c r="H30"/>
  <c r="J29"/>
  <c r="I29"/>
  <c r="H29"/>
  <c r="L29" s="1"/>
  <c r="J28"/>
  <c r="I28"/>
  <c r="H28"/>
  <c r="J27"/>
  <c r="I27"/>
  <c r="H27"/>
  <c r="L27" s="1"/>
  <c r="J26"/>
  <c r="I26"/>
  <c r="H26"/>
  <c r="J25"/>
  <c r="I25"/>
  <c r="H25"/>
  <c r="L25" s="1"/>
  <c r="J24"/>
  <c r="I24"/>
  <c r="H24"/>
  <c r="J23"/>
  <c r="I23"/>
  <c r="H23"/>
  <c r="L23" s="1"/>
  <c r="J22"/>
  <c r="I22"/>
  <c r="H22"/>
  <c r="J21"/>
  <c r="I21"/>
  <c r="H21"/>
  <c r="L21" s="1"/>
  <c r="J20"/>
  <c r="I20"/>
  <c r="L20" s="1"/>
  <c r="J19"/>
  <c r="I19"/>
  <c r="L19" s="1"/>
  <c r="A19"/>
  <c r="J18"/>
  <c r="I18"/>
  <c r="H18"/>
  <c r="J17"/>
  <c r="I17"/>
  <c r="H17"/>
  <c r="J16"/>
  <c r="I16"/>
  <c r="H16"/>
  <c r="J15"/>
  <c r="I15"/>
  <c r="H15"/>
  <c r="J14"/>
  <c r="I14"/>
  <c r="H14"/>
  <c r="J13"/>
  <c r="I13"/>
  <c r="H13"/>
  <c r="J12"/>
  <c r="I12"/>
  <c r="J11"/>
  <c r="I11"/>
  <c r="J10"/>
  <c r="I10"/>
  <c r="J9"/>
  <c r="I9"/>
  <c r="H9"/>
  <c r="J8"/>
  <c r="I8"/>
  <c r="H8"/>
  <c r="A8"/>
  <c r="A9" s="1"/>
  <c r="A10" s="1"/>
  <c r="J7"/>
  <c r="I7"/>
  <c r="H7"/>
  <c r="J6"/>
  <c r="I6"/>
  <c r="H6"/>
  <c r="J5"/>
  <c r="I5"/>
  <c r="H5"/>
  <c r="J4"/>
  <c r="I4"/>
  <c r="H4"/>
  <c r="L17" l="1"/>
  <c r="L66"/>
  <c r="L68"/>
  <c r="L70"/>
  <c r="L72"/>
  <c r="L74"/>
  <c r="L76"/>
  <c r="L79"/>
  <c r="L4"/>
  <c r="L6"/>
  <c r="L8"/>
  <c r="L12"/>
  <c r="L14"/>
  <c r="L15"/>
  <c r="L91"/>
  <c r="L5"/>
  <c r="L7"/>
  <c r="L9"/>
  <c r="L10"/>
  <c r="L11"/>
  <c r="L13"/>
  <c r="L16"/>
  <c r="L18"/>
  <c r="L22"/>
  <c r="L24"/>
  <c r="L26"/>
  <c r="L28"/>
  <c r="L30"/>
  <c r="L32"/>
  <c r="L34"/>
  <c r="L36"/>
  <c r="L38"/>
  <c r="L40"/>
  <c r="L42"/>
  <c r="L44"/>
  <c r="L46"/>
  <c r="L48"/>
  <c r="L50"/>
  <c r="L52"/>
  <c r="L54"/>
  <c r="L56"/>
  <c r="L58"/>
  <c r="L60"/>
  <c r="L62"/>
  <c r="L64"/>
  <c r="L65"/>
  <c r="L67"/>
  <c r="L69"/>
  <c r="L71"/>
  <c r="L73"/>
  <c r="L75"/>
  <c r="L77"/>
  <c r="L81"/>
  <c r="L83"/>
  <c r="L85"/>
  <c r="L87"/>
  <c r="L89"/>
  <c r="L97"/>
  <c r="L99"/>
  <c r="L101"/>
  <c r="L103"/>
  <c r="L105"/>
  <c r="L107"/>
  <c r="L109"/>
  <c r="L98"/>
  <c r="L111" l="1"/>
  <c r="J5" i="2" l="1"/>
  <c r="I5"/>
  <c r="H5"/>
  <c r="L5" s="1"/>
  <c r="J4"/>
  <c r="I4"/>
  <c r="H4"/>
  <c r="J3"/>
  <c r="I3"/>
  <c r="H3"/>
  <c r="L3" s="1"/>
  <c r="L4" l="1"/>
</calcChain>
</file>

<file path=xl/sharedStrings.xml><?xml version="1.0" encoding="utf-8"?>
<sst xmlns="http://schemas.openxmlformats.org/spreadsheetml/2006/main" count="806" uniqueCount="212">
  <si>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</si>
  <si>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</si>
  <si>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</si>
  <si>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</si>
  <si>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</si>
  <si>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</si>
  <si>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</si>
  <si>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</si>
  <si>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</si>
  <si>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</si>
  <si>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</si>
  <si>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</si>
  <si>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</si>
  <si>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</si>
  <si>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</si>
  <si>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</si>
  <si>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</si>
  <si>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</si>
  <si>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</si>
  <si>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</si>
  <si>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</si>
  <si>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</si>
  <si>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</si>
  <si>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</si>
  <si>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</si>
  <si>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</si>
  <si>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GST to be paid by Consignor under Reverse Charge Mechanism (RCM) as per GST</t>
  </si>
  <si>
    <t>Thanking you for your business.
PRAGATI LOGISTICS</t>
  </si>
  <si>
    <t>JHOLA SAHI</t>
  </si>
  <si>
    <t>K L ASSOCIATES</t>
  </si>
  <si>
    <t>BARIPADA</t>
  </si>
  <si>
    <t>BISHNU CHARAN MOHANTY</t>
  </si>
  <si>
    <t>KOTPAD</t>
  </si>
  <si>
    <t>KHUSI ENTERPRISES</t>
  </si>
  <si>
    <t>DASPALLA</t>
  </si>
  <si>
    <t>HARIPRIYA AGENCY</t>
  </si>
  <si>
    <t>PURI</t>
  </si>
  <si>
    <t>BALASORE</t>
  </si>
  <si>
    <t>SHARMA AGENCY</t>
  </si>
  <si>
    <t>PIRAHAT</t>
  </si>
  <si>
    <t>KHURDA</t>
  </si>
  <si>
    <t>SAI SWADESI SEVA KENDRA</t>
  </si>
  <si>
    <t>NABARANGPUR</t>
  </si>
  <si>
    <t>R S ENTERPRISESES</t>
  </si>
  <si>
    <t>JEYPORE</t>
  </si>
  <si>
    <t>ANITA AGENCIES</t>
  </si>
  <si>
    <t>UMERKOT</t>
  </si>
  <si>
    <t>MAA TARINI GENERAL STORE</t>
  </si>
  <si>
    <t>SORO</t>
  </si>
  <si>
    <t>BRAHMA TRADERS</t>
  </si>
  <si>
    <t>BHUBANESWAR</t>
  </si>
  <si>
    <t>KORAPUT</t>
  </si>
  <si>
    <t>LALITA ENTERPRISES</t>
  </si>
  <si>
    <t>R G ENTERPRISES</t>
  </si>
  <si>
    <t>BALIGUDA</t>
  </si>
  <si>
    <t>MAHALAXMI AND MAHALAXMI</t>
  </si>
  <si>
    <t>MAA JAGADHATRI ENTERPRISES</t>
  </si>
  <si>
    <t>UDALA</t>
  </si>
  <si>
    <t>SHREE KRISHNA ENTERPRISES</t>
  </si>
  <si>
    <t>JARKA</t>
  </si>
  <si>
    <t>MAHAVIR DISTRIBUTORS</t>
  </si>
  <si>
    <t>ROURKELA</t>
  </si>
  <si>
    <t>MAA AANCHAL ENTERPRISES</t>
  </si>
  <si>
    <t>BALIAPAL</t>
  </si>
  <si>
    <t>SANTOSHI MAA DHOOP SHOP</t>
  </si>
  <si>
    <t>BERHAMPUR</t>
  </si>
  <si>
    <t>PATRA AGENCIES</t>
  </si>
  <si>
    <t>DIGAPAHANDI</t>
  </si>
  <si>
    <t>TARATARINI ASSOCIATE</t>
  </si>
  <si>
    <t>BETANOTI</t>
  </si>
  <si>
    <t>CHIKITI</t>
  </si>
  <si>
    <t>BHAGABATI STORE</t>
  </si>
  <si>
    <t>TIKABALI</t>
  </si>
  <si>
    <t>JATNI</t>
  </si>
  <si>
    <t>GUPTA STORES</t>
  </si>
  <si>
    <t>JAGATSINGHPUR</t>
  </si>
  <si>
    <t>BIRAT TRADING</t>
  </si>
  <si>
    <t>KAIBALYA PHARMA</t>
  </si>
  <si>
    <t>SHERGARH</t>
  </si>
  <si>
    <t>FRIENDS CONSUMER LINK</t>
  </si>
  <si>
    <t>01/9/2024</t>
  </si>
  <si>
    <t>PL/JA/12714</t>
  </si>
  <si>
    <t>432</t>
  </si>
  <si>
    <t>03/9/2024</t>
  </si>
  <si>
    <t>PL/JA/13008</t>
  </si>
  <si>
    <t>440</t>
  </si>
  <si>
    <t>PL/JA/13083</t>
  </si>
  <si>
    <t>439</t>
  </si>
  <si>
    <t>05/9/2024</t>
  </si>
  <si>
    <t>PL/JA/13118</t>
  </si>
  <si>
    <t>448</t>
  </si>
  <si>
    <t>PL/JA/13152</t>
  </si>
  <si>
    <t>450</t>
  </si>
  <si>
    <t>PL/JA/13422</t>
  </si>
  <si>
    <t>449</t>
  </si>
  <si>
    <t>GUNUPUR</t>
  </si>
  <si>
    <t>SRI VENKATESWARA TRADING CO</t>
  </si>
  <si>
    <t>10/9/2024</t>
  </si>
  <si>
    <t>PL/JA/13633</t>
  </si>
  <si>
    <t>454</t>
  </si>
  <si>
    <t>JODA</t>
  </si>
  <si>
    <t>PRACHETASH PATTANAIK</t>
  </si>
  <si>
    <t>12/9/2024</t>
  </si>
  <si>
    <t>PL/JA/13751</t>
  </si>
  <si>
    <t>462</t>
  </si>
  <si>
    <t>NAYAGARH</t>
  </si>
  <si>
    <t>MAA MANGALA TRADERS</t>
  </si>
  <si>
    <t>PL/JA/13752</t>
  </si>
  <si>
    <t>461</t>
  </si>
  <si>
    <t>NUAPATNA</t>
  </si>
  <si>
    <t>SANKAR TRADERS</t>
  </si>
  <si>
    <t>PL/JA/13757</t>
  </si>
  <si>
    <t>459</t>
  </si>
  <si>
    <t>PL/JA/13759</t>
  </si>
  <si>
    <t>460</t>
  </si>
  <si>
    <t>13/9/2024</t>
  </si>
  <si>
    <t>PL/JA/13801</t>
  </si>
  <si>
    <t>465</t>
  </si>
  <si>
    <t>PL/JA/13825</t>
  </si>
  <si>
    <t>466</t>
  </si>
  <si>
    <t>MAA MANGALA</t>
  </si>
  <si>
    <t>17/9/2024</t>
  </si>
  <si>
    <t>PL/JA/14055</t>
  </si>
  <si>
    <t>470</t>
  </si>
  <si>
    <t>PL/JA/14084</t>
  </si>
  <si>
    <t>469</t>
  </si>
  <si>
    <t xml:space="preserve">NIRANJAN SAHOO </t>
  </si>
  <si>
    <t>PL/JA/14085</t>
  </si>
  <si>
    <t>474</t>
  </si>
  <si>
    <t>PL/JA/14086</t>
  </si>
  <si>
    <t>471</t>
  </si>
  <si>
    <t>THAKURMUNDA</t>
  </si>
  <si>
    <t>LIZARANI TRADERS</t>
  </si>
  <si>
    <t>18/9/2024</t>
  </si>
  <si>
    <t>PL/JA/14129</t>
  </si>
  <si>
    <t>11/472</t>
  </si>
  <si>
    <t>19/9/2024</t>
  </si>
  <si>
    <t>PL/JA/14288</t>
  </si>
  <si>
    <t>486</t>
  </si>
  <si>
    <t>MANORAMA TRADERSS</t>
  </si>
  <si>
    <t>PL/JA/14346</t>
  </si>
  <si>
    <t>484</t>
  </si>
  <si>
    <t>20/9/2024</t>
  </si>
  <si>
    <t>PL/JA/14355</t>
  </si>
  <si>
    <t>483</t>
  </si>
  <si>
    <t>PARALAKHEMUNDI</t>
  </si>
  <si>
    <t>SARAT ENTERPRISES</t>
  </si>
  <si>
    <t>PL/JA/14373</t>
  </si>
  <si>
    <t>485</t>
  </si>
  <si>
    <t>21/9/2024</t>
  </si>
  <si>
    <t>PL/JA/14475</t>
  </si>
  <si>
    <t>489</t>
  </si>
  <si>
    <t>KENDRAPARA</t>
  </si>
  <si>
    <t xml:space="preserve">BHIMSEN SAHOO </t>
  </si>
  <si>
    <t>PL/JA/14483</t>
  </si>
  <si>
    <t>490</t>
  </si>
  <si>
    <t>PL/JA/14510</t>
  </si>
  <si>
    <t>491</t>
  </si>
  <si>
    <t>PL/JA/14548</t>
  </si>
  <si>
    <t>493</t>
  </si>
  <si>
    <t>PL/JA/14549</t>
  </si>
  <si>
    <t>492</t>
  </si>
  <si>
    <t>AYYAPA AGENCIES</t>
  </si>
  <si>
    <t>PL/JA/14621</t>
  </si>
  <si>
    <t>494</t>
  </si>
  <si>
    <t>23/9/2024</t>
  </si>
  <si>
    <t>PL/JA/14625</t>
  </si>
  <si>
    <t>497</t>
  </si>
  <si>
    <t>PL/JA/14636</t>
  </si>
  <si>
    <t>496</t>
  </si>
  <si>
    <t>PL/JA/14638</t>
  </si>
  <si>
    <t>495</t>
  </si>
  <si>
    <t>LAKSHMINARAYAN TIADI</t>
  </si>
  <si>
    <t>25/9/2024</t>
  </si>
  <si>
    <t>PL/JA/14823</t>
  </si>
  <si>
    <t>503</t>
  </si>
  <si>
    <t>27/9/2024</t>
  </si>
  <si>
    <t>PL/JA/14974</t>
  </si>
  <si>
    <t>507</t>
  </si>
  <si>
    <t>PL/JA/14991</t>
  </si>
  <si>
    <t>506</t>
  </si>
  <si>
    <t>HINJILIKATU</t>
  </si>
  <si>
    <t>SIBA SANKAR AGENCY</t>
  </si>
  <si>
    <t>29/9/2024</t>
  </si>
  <si>
    <t>PL/JA/15186</t>
  </si>
  <si>
    <t>520</t>
  </si>
  <si>
    <t>PL/JA/15329</t>
  </si>
  <si>
    <t>525</t>
  </si>
  <si>
    <t>KABISURYANAGAR</t>
  </si>
  <si>
    <t>K ASHISH KUMAR PATRO AND SON</t>
  </si>
  <si>
    <t>PL/JA/15509</t>
  </si>
  <si>
    <t>521</t>
  </si>
  <si>
    <t>30/9/2024</t>
  </si>
  <si>
    <t>PL/JA/15316</t>
  </si>
  <si>
    <t>528</t>
  </si>
  <si>
    <t>PL/JA/15346</t>
  </si>
  <si>
    <t>537</t>
  </si>
  <si>
    <t>PL/JA/15461</t>
  </si>
  <si>
    <t>532</t>
  </si>
  <si>
    <t>PL/JA/15494</t>
  </si>
  <si>
    <t>530</t>
  </si>
  <si>
    <t>PL/JA/15610</t>
  </si>
  <si>
    <t>531</t>
  </si>
  <si>
    <t>PL/JA/15611</t>
  </si>
  <si>
    <t>533</t>
  </si>
  <si>
    <t>PL/JA/15612</t>
  </si>
  <si>
    <t>538</t>
  </si>
  <si>
    <t>PL/JA/15613</t>
  </si>
  <si>
    <t>529</t>
  </si>
  <si>
    <t>(RUPEES ONE LAKH ELEVEN THOUSAND NINE HUNDRED TWENTY TWO ONLY)</t>
  </si>
  <si>
    <t>Declaration � Kindly verify and confirm before 20/10/2024</t>
  </si>
  <si>
    <t>Bill Date: 30/09/2024
Bill NO :  21851
Total Amount: 111922.00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</si>
</sst>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3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4" xfId="0" applyNumberFormat="1" applyFont="1" applyBorder="1"/>
    <xf numFmtId="0" fontId="0" fillId="0" borderId="14" xfId="0" applyNumberForma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2" fillId="0" borderId="20" xfId="0" applyNumberFormat="1" applyFont="1" applyBorder="1"/>
    <xf numFmtId="2" fontId="0" fillId="0" borderId="20" xfId="0" applyNumberFormat="1" applyFont="1" applyBorder="1"/>
    <xf numFmtId="0" fontId="0" fillId="0" borderId="25" xfId="0" applyNumberFormat="1" applyFont="1" applyBorder="1"/>
    <xf numFmtId="0" fontId="1" fillId="0" borderId="20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295275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417194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5"/>
  <sheetViews>
    <sheetView tabSelected="1" topLeftCell="A94" workbookViewId="0">
      <selection activeCell="T103" sqref="S103:T104"/>
    </sheetView>
  </sheetViews>
  <sheetFormatPr defaultRowHeight="15"/>
  <cols>
    <col min="1" max="1" width="4" style="1" customWidth="1"/>
    <col min="2" max="2" width="10.42578125" style="1" customWidth="1"/>
    <col min="3" max="3" width="11.7109375" style="1" customWidth="1"/>
    <col min="4" max="4" width="8.28515625" style="1" bestFit="1" customWidth="1"/>
    <col min="5" max="5" width="6.5703125" style="1" customWidth="1"/>
    <col min="6" max="6" width="17.140625" style="1" customWidth="1"/>
    <col min="7" max="7" width="6.28515625" style="1" customWidth="1"/>
    <col min="8" max="8" width="8" style="1" customWidth="1"/>
    <col min="9" max="9" width="6.5703125" style="1" bestFit="1" customWidth="1"/>
    <col min="10" max="10" width="7.140625" style="1" bestFit="1" customWidth="1"/>
    <col min="11" max="11" width="7" style="1" customWidth="1"/>
    <col min="12" max="12" width="9.5703125" style="1" bestFit="1" customWidth="1"/>
    <col min="13" max="13" width="11" style="1" bestFit="1" customWidth="1"/>
    <col min="14" max="14" width="34.1406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20" ht="71.25" customHeight="1" thickBot="1">
      <c r="A1" s="51"/>
      <c r="B1" s="52"/>
      <c r="C1" s="52"/>
      <c r="D1" s="52"/>
      <c r="E1" s="52"/>
      <c r="F1" s="52"/>
      <c r="G1" s="52"/>
      <c r="H1" s="52" t="s">
        <v>14</v>
      </c>
      <c r="I1" s="52"/>
      <c r="J1" s="52"/>
      <c r="K1" s="52"/>
      <c r="L1" s="52"/>
      <c r="M1" s="56"/>
    </row>
    <row r="2" spans="1:20" ht="70.5" customHeight="1" thickBot="1">
      <c r="A2" s="53" t="s">
        <v>24</v>
      </c>
      <c r="B2" s="54"/>
      <c r="C2" s="54"/>
      <c r="D2" s="54"/>
      <c r="E2" s="54"/>
      <c r="F2" s="54"/>
      <c r="G2" s="55"/>
      <c r="H2" s="52" t="s">
        <v>211</v>
      </c>
      <c r="I2" s="52"/>
      <c r="J2" s="52"/>
      <c r="K2" s="52"/>
      <c r="L2" s="52"/>
      <c r="M2" s="56"/>
      <c r="N2" s="11"/>
      <c r="P2" s="11"/>
    </row>
    <row r="3" spans="1:20" s="41" customFormat="1" ht="15" customHeight="1" thickBot="1">
      <c r="A3" s="35" t="s">
        <v>15</v>
      </c>
      <c r="B3" s="36" t="s">
        <v>0</v>
      </c>
      <c r="C3" s="36" t="s">
        <v>16</v>
      </c>
      <c r="D3" s="36" t="s">
        <v>20</v>
      </c>
      <c r="E3" s="36" t="s">
        <v>9</v>
      </c>
      <c r="F3" s="37" t="s">
        <v>10</v>
      </c>
      <c r="G3" s="36" t="s">
        <v>1</v>
      </c>
      <c r="H3" s="38" t="s">
        <v>2</v>
      </c>
      <c r="I3" s="38" t="s">
        <v>5</v>
      </c>
      <c r="J3" s="38" t="s">
        <v>6</v>
      </c>
      <c r="K3" s="38" t="s">
        <v>7</v>
      </c>
      <c r="L3" s="38" t="s">
        <v>8</v>
      </c>
      <c r="M3" s="39" t="s">
        <v>17</v>
      </c>
      <c r="N3" s="40" t="s">
        <v>13</v>
      </c>
      <c r="P3" s="1"/>
      <c r="S3" s="1"/>
      <c r="T3" s="1"/>
    </row>
    <row r="4" spans="1:20" s="2" customFormat="1" ht="17.100000000000001" customHeight="1">
      <c r="A4" s="28">
        <v>1</v>
      </c>
      <c r="B4" s="29" t="s">
        <v>80</v>
      </c>
      <c r="C4" s="29" t="s">
        <v>81</v>
      </c>
      <c r="D4" s="29" t="s">
        <v>82</v>
      </c>
      <c r="E4" s="30" t="s">
        <v>11</v>
      </c>
      <c r="F4" s="29" t="s">
        <v>54</v>
      </c>
      <c r="G4" s="29">
        <v>1</v>
      </c>
      <c r="H4" s="31">
        <f>VLOOKUP(F4,'[1]KOYAS PERFUMARY'!$B$4:$C$131,2,FALSE)</f>
        <v>228</v>
      </c>
      <c r="I4" s="31">
        <f t="shared" ref="I4:I67" si="0">G4*2</f>
        <v>2</v>
      </c>
      <c r="J4" s="31">
        <f t="shared" ref="J4:J67" si="1">G4*12</f>
        <v>12</v>
      </c>
      <c r="K4" s="31"/>
      <c r="L4" s="31">
        <f t="shared" ref="L4:L67" si="2">G4*H4+I4+J4+K4</f>
        <v>242</v>
      </c>
      <c r="M4" s="32" t="s">
        <v>12</v>
      </c>
      <c r="N4" s="19" t="s">
        <v>55</v>
      </c>
      <c r="P4" s="3"/>
    </row>
    <row r="5" spans="1:20" s="2" customFormat="1" ht="17.100000000000001" customHeight="1">
      <c r="A5" s="21"/>
      <c r="B5" s="12" t="s">
        <v>80</v>
      </c>
      <c r="C5" s="12" t="s">
        <v>81</v>
      </c>
      <c r="D5" s="12" t="s">
        <v>82</v>
      </c>
      <c r="E5" s="13" t="s">
        <v>11</v>
      </c>
      <c r="F5" s="12" t="s">
        <v>54</v>
      </c>
      <c r="G5" s="12">
        <v>11</v>
      </c>
      <c r="H5" s="14">
        <f>VLOOKUP(F5,'[1]KOYAS PERFUMARY'!$B$4:$E$136,4,FALSE)</f>
        <v>111</v>
      </c>
      <c r="I5" s="14">
        <f t="shared" si="0"/>
        <v>22</v>
      </c>
      <c r="J5" s="14">
        <f t="shared" si="1"/>
        <v>132</v>
      </c>
      <c r="K5" s="14"/>
      <c r="L5" s="14">
        <f t="shared" si="2"/>
        <v>1375</v>
      </c>
      <c r="M5" s="22" t="s">
        <v>4</v>
      </c>
      <c r="N5" s="19" t="s">
        <v>55</v>
      </c>
      <c r="P5" s="3"/>
    </row>
    <row r="6" spans="1:20" s="2" customFormat="1" ht="17.100000000000001" customHeight="1">
      <c r="A6" s="21"/>
      <c r="B6" s="12" t="s">
        <v>80</v>
      </c>
      <c r="C6" s="12" t="s">
        <v>81</v>
      </c>
      <c r="D6" s="12" t="s">
        <v>82</v>
      </c>
      <c r="E6" s="13" t="s">
        <v>11</v>
      </c>
      <c r="F6" s="12" t="s">
        <v>54</v>
      </c>
      <c r="G6" s="12">
        <v>10</v>
      </c>
      <c r="H6" s="14">
        <f>VLOOKUP(F6,'[1]KOYAS PERFUMARY'!$B$4:$D$133,3,FALSE)</f>
        <v>93</v>
      </c>
      <c r="I6" s="14">
        <f t="shared" si="0"/>
        <v>20</v>
      </c>
      <c r="J6" s="14">
        <f t="shared" si="1"/>
        <v>120</v>
      </c>
      <c r="K6" s="14">
        <v>30</v>
      </c>
      <c r="L6" s="14">
        <f t="shared" si="2"/>
        <v>1100</v>
      </c>
      <c r="M6" s="22" t="s">
        <v>3</v>
      </c>
      <c r="N6" s="19" t="s">
        <v>55</v>
      </c>
      <c r="P6" s="3"/>
    </row>
    <row r="7" spans="1:20" s="2" customFormat="1" ht="17.100000000000001" customHeight="1">
      <c r="A7" s="21">
        <v>2</v>
      </c>
      <c r="B7" s="12" t="s">
        <v>83</v>
      </c>
      <c r="C7" s="12" t="s">
        <v>84</v>
      </c>
      <c r="D7" s="12" t="s">
        <v>85</v>
      </c>
      <c r="E7" s="13" t="s">
        <v>11</v>
      </c>
      <c r="F7" s="12" t="s">
        <v>70</v>
      </c>
      <c r="G7" s="12">
        <v>50</v>
      </c>
      <c r="H7" s="14">
        <f>VLOOKUP(F7,'[1]KOYAS PERFUMARY'!$B$4:$E$136,4,FALSE)</f>
        <v>93</v>
      </c>
      <c r="I7" s="14">
        <f t="shared" si="0"/>
        <v>100</v>
      </c>
      <c r="J7" s="14">
        <f t="shared" si="1"/>
        <v>600</v>
      </c>
      <c r="K7" s="14">
        <v>30</v>
      </c>
      <c r="L7" s="14">
        <f t="shared" si="2"/>
        <v>5380</v>
      </c>
      <c r="M7" s="22" t="s">
        <v>4</v>
      </c>
      <c r="N7" s="19" t="s">
        <v>71</v>
      </c>
      <c r="P7" s="3"/>
    </row>
    <row r="8" spans="1:20" s="2" customFormat="1" ht="17.100000000000001" customHeight="1">
      <c r="A8" s="21">
        <f>A7+1</f>
        <v>3</v>
      </c>
      <c r="B8" s="12" t="s">
        <v>83</v>
      </c>
      <c r="C8" s="12" t="s">
        <v>86</v>
      </c>
      <c r="D8" s="12" t="s">
        <v>87</v>
      </c>
      <c r="E8" s="13" t="s">
        <v>11</v>
      </c>
      <c r="F8" s="12" t="s">
        <v>63</v>
      </c>
      <c r="G8" s="12">
        <v>4</v>
      </c>
      <c r="H8" s="14">
        <f>VLOOKUP(F8,'[1]KOYAS PERFUMARY'!$B$4:$C$131,2,FALSE)</f>
        <v>204</v>
      </c>
      <c r="I8" s="14">
        <f t="shared" si="0"/>
        <v>8</v>
      </c>
      <c r="J8" s="14">
        <f t="shared" si="1"/>
        <v>48</v>
      </c>
      <c r="K8" s="14">
        <v>30</v>
      </c>
      <c r="L8" s="14">
        <f t="shared" si="2"/>
        <v>902</v>
      </c>
      <c r="M8" s="22" t="s">
        <v>12</v>
      </c>
      <c r="N8" s="19" t="s">
        <v>64</v>
      </c>
      <c r="P8" s="3"/>
    </row>
    <row r="9" spans="1:20" s="2" customFormat="1" ht="17.100000000000001" customHeight="1">
      <c r="A9" s="21">
        <f t="shared" ref="A9:A19" si="3">A8+1</f>
        <v>4</v>
      </c>
      <c r="B9" s="12" t="s">
        <v>88</v>
      </c>
      <c r="C9" s="12" t="s">
        <v>89</v>
      </c>
      <c r="D9" s="12" t="s">
        <v>90</v>
      </c>
      <c r="E9" s="13" t="s">
        <v>11</v>
      </c>
      <c r="F9" s="12" t="s">
        <v>30</v>
      </c>
      <c r="G9" s="12">
        <v>24</v>
      </c>
      <c r="H9" s="14">
        <f>VLOOKUP(F9,'[1]KOYAS PERFUMARY'!$B$4:$E$136,4,FALSE)</f>
        <v>87</v>
      </c>
      <c r="I9" s="14">
        <f t="shared" si="0"/>
        <v>48</v>
      </c>
      <c r="J9" s="14">
        <f t="shared" si="1"/>
        <v>288</v>
      </c>
      <c r="K9" s="14">
        <v>30</v>
      </c>
      <c r="L9" s="14">
        <f t="shared" si="2"/>
        <v>2454</v>
      </c>
      <c r="M9" s="22" t="s">
        <v>4</v>
      </c>
      <c r="N9" s="19" t="s">
        <v>31</v>
      </c>
      <c r="P9" s="3"/>
    </row>
    <row r="10" spans="1:20" s="2" customFormat="1" ht="17.100000000000001" customHeight="1">
      <c r="A10" s="21">
        <f t="shared" si="3"/>
        <v>5</v>
      </c>
      <c r="B10" s="12" t="s">
        <v>88</v>
      </c>
      <c r="C10" s="12" t="s">
        <v>91</v>
      </c>
      <c r="D10" s="12" t="s">
        <v>92</v>
      </c>
      <c r="E10" s="13" t="s">
        <v>11</v>
      </c>
      <c r="F10" s="12" t="s">
        <v>28</v>
      </c>
      <c r="G10" s="12">
        <v>4</v>
      </c>
      <c r="H10" s="14">
        <v>53</v>
      </c>
      <c r="I10" s="14">
        <f t="shared" si="0"/>
        <v>8</v>
      </c>
      <c r="J10" s="14">
        <f t="shared" si="1"/>
        <v>48</v>
      </c>
      <c r="K10" s="14"/>
      <c r="L10" s="14">
        <f t="shared" si="2"/>
        <v>268</v>
      </c>
      <c r="M10" s="22" t="s">
        <v>12</v>
      </c>
      <c r="N10" s="19" t="s">
        <v>29</v>
      </c>
      <c r="P10" s="3"/>
    </row>
    <row r="11" spans="1:20" s="2" customFormat="1" ht="17.100000000000001" customHeight="1">
      <c r="A11" s="21"/>
      <c r="B11" s="12" t="s">
        <v>88</v>
      </c>
      <c r="C11" s="12" t="s">
        <v>91</v>
      </c>
      <c r="D11" s="12" t="s">
        <v>92</v>
      </c>
      <c r="E11" s="13" t="s">
        <v>11</v>
      </c>
      <c r="F11" s="12" t="s">
        <v>28</v>
      </c>
      <c r="G11" s="12">
        <v>1</v>
      </c>
      <c r="H11" s="14">
        <v>41</v>
      </c>
      <c r="I11" s="14">
        <f t="shared" si="0"/>
        <v>2</v>
      </c>
      <c r="J11" s="14">
        <f t="shared" si="1"/>
        <v>12</v>
      </c>
      <c r="K11" s="14"/>
      <c r="L11" s="14">
        <f t="shared" si="2"/>
        <v>55</v>
      </c>
      <c r="M11" s="22" t="s">
        <v>4</v>
      </c>
      <c r="N11" s="19" t="s">
        <v>29</v>
      </c>
      <c r="P11" s="3"/>
    </row>
    <row r="12" spans="1:20" s="2" customFormat="1" ht="17.100000000000001" customHeight="1">
      <c r="A12" s="21"/>
      <c r="B12" s="12" t="s">
        <v>88</v>
      </c>
      <c r="C12" s="12" t="s">
        <v>91</v>
      </c>
      <c r="D12" s="12" t="s">
        <v>92</v>
      </c>
      <c r="E12" s="13" t="s">
        <v>11</v>
      </c>
      <c r="F12" s="12" t="s">
        <v>28</v>
      </c>
      <c r="G12" s="12">
        <v>4</v>
      </c>
      <c r="H12" s="14">
        <v>29</v>
      </c>
      <c r="I12" s="14">
        <f t="shared" si="0"/>
        <v>8</v>
      </c>
      <c r="J12" s="14">
        <f t="shared" si="1"/>
        <v>48</v>
      </c>
      <c r="K12" s="14">
        <v>30</v>
      </c>
      <c r="L12" s="14">
        <f t="shared" si="2"/>
        <v>202</v>
      </c>
      <c r="M12" s="22" t="s">
        <v>3</v>
      </c>
      <c r="N12" s="19" t="s">
        <v>29</v>
      </c>
      <c r="P12" s="3"/>
    </row>
    <row r="13" spans="1:20" s="2" customFormat="1" ht="17.100000000000001" customHeight="1">
      <c r="A13" s="21">
        <v>6</v>
      </c>
      <c r="B13" s="12" t="s">
        <v>88</v>
      </c>
      <c r="C13" s="12" t="s">
        <v>93</v>
      </c>
      <c r="D13" s="12" t="s">
        <v>94</v>
      </c>
      <c r="E13" s="13" t="s">
        <v>11</v>
      </c>
      <c r="F13" s="12" t="s">
        <v>95</v>
      </c>
      <c r="G13" s="12">
        <v>2</v>
      </c>
      <c r="H13" s="14">
        <f>VLOOKUP(F13,'[1]KOYAS PERFUMARY'!$B$4:$C$131,2,FALSE)</f>
        <v>228</v>
      </c>
      <c r="I13" s="14">
        <f t="shared" si="0"/>
        <v>4</v>
      </c>
      <c r="J13" s="14">
        <f t="shared" si="1"/>
        <v>24</v>
      </c>
      <c r="K13" s="14"/>
      <c r="L13" s="14">
        <f t="shared" si="2"/>
        <v>484</v>
      </c>
      <c r="M13" s="22" t="s">
        <v>12</v>
      </c>
      <c r="N13" s="19" t="s">
        <v>96</v>
      </c>
      <c r="P13" s="3"/>
    </row>
    <row r="14" spans="1:20" s="2" customFormat="1" ht="17.100000000000001" customHeight="1">
      <c r="A14" s="21"/>
      <c r="B14" s="12" t="s">
        <v>88</v>
      </c>
      <c r="C14" s="12" t="s">
        <v>93</v>
      </c>
      <c r="D14" s="12" t="s">
        <v>94</v>
      </c>
      <c r="E14" s="13" t="s">
        <v>11</v>
      </c>
      <c r="F14" s="12" t="s">
        <v>95</v>
      </c>
      <c r="G14" s="12">
        <v>21</v>
      </c>
      <c r="H14" s="14">
        <f>VLOOKUP(F14,'[1]KOYAS PERFUMARY'!$B$4:$E$136,4,FALSE)</f>
        <v>122</v>
      </c>
      <c r="I14" s="14">
        <f t="shared" si="0"/>
        <v>42</v>
      </c>
      <c r="J14" s="14">
        <f t="shared" si="1"/>
        <v>252</v>
      </c>
      <c r="K14" s="14">
        <v>30</v>
      </c>
      <c r="L14" s="14">
        <f t="shared" si="2"/>
        <v>2886</v>
      </c>
      <c r="M14" s="22" t="s">
        <v>4</v>
      </c>
      <c r="N14" s="19" t="s">
        <v>96</v>
      </c>
      <c r="P14" s="3"/>
    </row>
    <row r="15" spans="1:20" s="2" customFormat="1" ht="17.100000000000001" customHeight="1">
      <c r="A15" s="21">
        <v>7</v>
      </c>
      <c r="B15" s="12" t="s">
        <v>97</v>
      </c>
      <c r="C15" s="12" t="s">
        <v>98</v>
      </c>
      <c r="D15" s="12" t="s">
        <v>99</v>
      </c>
      <c r="E15" s="13" t="s">
        <v>11</v>
      </c>
      <c r="F15" s="12" t="s">
        <v>100</v>
      </c>
      <c r="G15" s="12">
        <v>26</v>
      </c>
      <c r="H15" s="14">
        <f>VLOOKUP(F15,'[1]KOYAS PERFUMARY'!$B$4:$C$131,2,FALSE)</f>
        <v>180</v>
      </c>
      <c r="I15" s="14">
        <f t="shared" si="0"/>
        <v>52</v>
      </c>
      <c r="J15" s="14">
        <f t="shared" si="1"/>
        <v>312</v>
      </c>
      <c r="K15" s="14"/>
      <c r="L15" s="14">
        <f t="shared" si="2"/>
        <v>5044</v>
      </c>
      <c r="M15" s="22" t="s">
        <v>12</v>
      </c>
      <c r="N15" s="19" t="s">
        <v>101</v>
      </c>
      <c r="P15" s="3"/>
    </row>
    <row r="16" spans="1:20" s="2" customFormat="1" ht="17.100000000000001" customHeight="1">
      <c r="A16" s="21"/>
      <c r="B16" s="12" t="s">
        <v>97</v>
      </c>
      <c r="C16" s="12" t="s">
        <v>98</v>
      </c>
      <c r="D16" s="12" t="s">
        <v>99</v>
      </c>
      <c r="E16" s="13" t="s">
        <v>11</v>
      </c>
      <c r="F16" s="12" t="s">
        <v>100</v>
      </c>
      <c r="G16" s="12">
        <v>23</v>
      </c>
      <c r="H16" s="14">
        <f>VLOOKUP(F16,'[1]KOYAS PERFUMARY'!$B$4:$E$136,4,FALSE)</f>
        <v>93</v>
      </c>
      <c r="I16" s="14">
        <f t="shared" si="0"/>
        <v>46</v>
      </c>
      <c r="J16" s="14">
        <f t="shared" si="1"/>
        <v>276</v>
      </c>
      <c r="K16" s="14"/>
      <c r="L16" s="14">
        <f t="shared" si="2"/>
        <v>2461</v>
      </c>
      <c r="M16" s="22" t="s">
        <v>4</v>
      </c>
      <c r="N16" s="19" t="s">
        <v>101</v>
      </c>
      <c r="P16" s="3"/>
    </row>
    <row r="17" spans="1:16" s="2" customFormat="1" ht="17.100000000000001" customHeight="1">
      <c r="A17" s="21"/>
      <c r="B17" s="12" t="s">
        <v>97</v>
      </c>
      <c r="C17" s="12" t="s">
        <v>98</v>
      </c>
      <c r="D17" s="12" t="s">
        <v>99</v>
      </c>
      <c r="E17" s="13" t="s">
        <v>11</v>
      </c>
      <c r="F17" s="12" t="s">
        <v>100</v>
      </c>
      <c r="G17" s="12">
        <v>5</v>
      </c>
      <c r="H17" s="14">
        <f>VLOOKUP(F17,'[1]KOYAS PERFUMARY'!$B$4:$D$133,3,FALSE)</f>
        <v>76</v>
      </c>
      <c r="I17" s="14">
        <f t="shared" si="0"/>
        <v>10</v>
      </c>
      <c r="J17" s="14">
        <f t="shared" si="1"/>
        <v>60</v>
      </c>
      <c r="K17" s="14">
        <v>30</v>
      </c>
      <c r="L17" s="14">
        <f t="shared" si="2"/>
        <v>480</v>
      </c>
      <c r="M17" s="22" t="s">
        <v>3</v>
      </c>
      <c r="N17" s="19" t="s">
        <v>101</v>
      </c>
      <c r="P17" s="3"/>
    </row>
    <row r="18" spans="1:16" s="2" customFormat="1" ht="17.100000000000001" customHeight="1">
      <c r="A18" s="21">
        <v>8</v>
      </c>
      <c r="B18" s="12" t="s">
        <v>102</v>
      </c>
      <c r="C18" s="12" t="s">
        <v>103</v>
      </c>
      <c r="D18" s="12" t="s">
        <v>104</v>
      </c>
      <c r="E18" s="13" t="s">
        <v>11</v>
      </c>
      <c r="F18" s="12" t="s">
        <v>105</v>
      </c>
      <c r="G18" s="12">
        <v>20</v>
      </c>
      <c r="H18" s="14">
        <f>VLOOKUP(F18,'[1]KOYAS PERFUMARY'!$B$4:$D$133,3,FALSE)</f>
        <v>58</v>
      </c>
      <c r="I18" s="14">
        <f t="shared" si="0"/>
        <v>40</v>
      </c>
      <c r="J18" s="14">
        <f t="shared" si="1"/>
        <v>240</v>
      </c>
      <c r="K18" s="14">
        <v>30</v>
      </c>
      <c r="L18" s="14">
        <f t="shared" si="2"/>
        <v>1470</v>
      </c>
      <c r="M18" s="22" t="s">
        <v>3</v>
      </c>
      <c r="N18" s="19" t="s">
        <v>106</v>
      </c>
      <c r="P18" s="3"/>
    </row>
    <row r="19" spans="1:16" s="2" customFormat="1" ht="17.100000000000001" customHeight="1">
      <c r="A19" s="21">
        <f t="shared" si="3"/>
        <v>9</v>
      </c>
      <c r="B19" s="12" t="s">
        <v>102</v>
      </c>
      <c r="C19" s="12" t="s">
        <v>107</v>
      </c>
      <c r="D19" s="12" t="s">
        <v>108</v>
      </c>
      <c r="E19" s="13" t="s">
        <v>11</v>
      </c>
      <c r="F19" s="12" t="s">
        <v>109</v>
      </c>
      <c r="G19" s="12">
        <v>4</v>
      </c>
      <c r="H19" s="14">
        <v>58</v>
      </c>
      <c r="I19" s="14">
        <f t="shared" si="0"/>
        <v>8</v>
      </c>
      <c r="J19" s="14">
        <f t="shared" si="1"/>
        <v>48</v>
      </c>
      <c r="K19" s="14"/>
      <c r="L19" s="14">
        <f t="shared" si="2"/>
        <v>288</v>
      </c>
      <c r="M19" s="22" t="s">
        <v>4</v>
      </c>
      <c r="N19" s="19" t="s">
        <v>110</v>
      </c>
      <c r="P19" s="3"/>
    </row>
    <row r="20" spans="1:16" s="2" customFormat="1" ht="17.100000000000001" customHeight="1">
      <c r="A20" s="21"/>
      <c r="B20" s="12" t="s">
        <v>102</v>
      </c>
      <c r="C20" s="12" t="s">
        <v>107</v>
      </c>
      <c r="D20" s="12" t="s">
        <v>108</v>
      </c>
      <c r="E20" s="13" t="s">
        <v>11</v>
      </c>
      <c r="F20" s="12" t="s">
        <v>109</v>
      </c>
      <c r="G20" s="12">
        <v>20</v>
      </c>
      <c r="H20" s="14">
        <v>46</v>
      </c>
      <c r="I20" s="14">
        <f t="shared" si="0"/>
        <v>40</v>
      </c>
      <c r="J20" s="14">
        <f t="shared" si="1"/>
        <v>240</v>
      </c>
      <c r="K20" s="14">
        <v>30</v>
      </c>
      <c r="L20" s="14">
        <f t="shared" si="2"/>
        <v>1230</v>
      </c>
      <c r="M20" s="22" t="s">
        <v>3</v>
      </c>
      <c r="N20" s="19" t="s">
        <v>110</v>
      </c>
      <c r="P20" s="3"/>
    </row>
    <row r="21" spans="1:16" s="2" customFormat="1" ht="17.100000000000001" customHeight="1">
      <c r="A21" s="21">
        <v>10</v>
      </c>
      <c r="B21" s="12" t="s">
        <v>102</v>
      </c>
      <c r="C21" s="12" t="s">
        <v>111</v>
      </c>
      <c r="D21" s="12" t="s">
        <v>112</v>
      </c>
      <c r="E21" s="13" t="s">
        <v>11</v>
      </c>
      <c r="F21" s="12" t="s">
        <v>63</v>
      </c>
      <c r="G21" s="12">
        <v>5</v>
      </c>
      <c r="H21" s="14">
        <f>VLOOKUP(F21,'[1]KOYAS PERFUMARY'!$B$4:$C$131,2,FALSE)</f>
        <v>204</v>
      </c>
      <c r="I21" s="14">
        <f t="shared" si="0"/>
        <v>10</v>
      </c>
      <c r="J21" s="14">
        <f t="shared" si="1"/>
        <v>60</v>
      </c>
      <c r="K21" s="14"/>
      <c r="L21" s="14">
        <f t="shared" si="2"/>
        <v>1090</v>
      </c>
      <c r="M21" s="22" t="s">
        <v>12</v>
      </c>
      <c r="N21" s="19" t="s">
        <v>64</v>
      </c>
      <c r="P21" s="3"/>
    </row>
    <row r="22" spans="1:16" s="2" customFormat="1" ht="17.100000000000001" customHeight="1">
      <c r="A22" s="21"/>
      <c r="B22" s="12" t="s">
        <v>102</v>
      </c>
      <c r="C22" s="12" t="s">
        <v>111</v>
      </c>
      <c r="D22" s="12" t="s">
        <v>112</v>
      </c>
      <c r="E22" s="13" t="s">
        <v>11</v>
      </c>
      <c r="F22" s="12" t="s">
        <v>63</v>
      </c>
      <c r="G22" s="12">
        <v>2</v>
      </c>
      <c r="H22" s="14">
        <f>VLOOKUP(F22,'[1]KOYAS PERFUMARY'!$B$4:$E$136,4,FALSE)</f>
        <v>99</v>
      </c>
      <c r="I22" s="14">
        <f t="shared" si="0"/>
        <v>4</v>
      </c>
      <c r="J22" s="14">
        <f t="shared" si="1"/>
        <v>24</v>
      </c>
      <c r="K22" s="14"/>
      <c r="L22" s="14">
        <f t="shared" si="2"/>
        <v>226</v>
      </c>
      <c r="M22" s="22" t="s">
        <v>4</v>
      </c>
      <c r="N22" s="19" t="s">
        <v>64</v>
      </c>
      <c r="P22" s="3"/>
    </row>
    <row r="23" spans="1:16" s="2" customFormat="1" ht="17.100000000000001" customHeight="1">
      <c r="A23" s="21"/>
      <c r="B23" s="12" t="s">
        <v>102</v>
      </c>
      <c r="C23" s="12" t="s">
        <v>111</v>
      </c>
      <c r="D23" s="12" t="s">
        <v>112</v>
      </c>
      <c r="E23" s="13" t="s">
        <v>11</v>
      </c>
      <c r="F23" s="12" t="s">
        <v>63</v>
      </c>
      <c r="G23" s="12">
        <v>2</v>
      </c>
      <c r="H23" s="14">
        <f>VLOOKUP(F23,'[1]KOYAS PERFUMARY'!$B$4:$D$133,3,FALSE)</f>
        <v>82</v>
      </c>
      <c r="I23" s="14">
        <f t="shared" si="0"/>
        <v>4</v>
      </c>
      <c r="J23" s="14">
        <f t="shared" si="1"/>
        <v>24</v>
      </c>
      <c r="K23" s="14">
        <v>30</v>
      </c>
      <c r="L23" s="14">
        <f t="shared" si="2"/>
        <v>222</v>
      </c>
      <c r="M23" s="22" t="s">
        <v>3</v>
      </c>
      <c r="N23" s="19" t="s">
        <v>64</v>
      </c>
      <c r="P23" s="3"/>
    </row>
    <row r="24" spans="1:16" s="2" customFormat="1" ht="17.100000000000001" customHeight="1">
      <c r="A24" s="21">
        <v>11</v>
      </c>
      <c r="B24" s="12" t="s">
        <v>102</v>
      </c>
      <c r="C24" s="12" t="s">
        <v>113</v>
      </c>
      <c r="D24" s="12" t="s">
        <v>114</v>
      </c>
      <c r="E24" s="13" t="s">
        <v>11</v>
      </c>
      <c r="F24" s="12" t="s">
        <v>37</v>
      </c>
      <c r="G24" s="12">
        <v>14</v>
      </c>
      <c r="H24" s="14">
        <f>VLOOKUP(F24,'[1]KOYAS PERFUMARY'!$B$4:$C$131,2,FALSE)</f>
        <v>111</v>
      </c>
      <c r="I24" s="14">
        <f t="shared" si="0"/>
        <v>28</v>
      </c>
      <c r="J24" s="14">
        <f t="shared" si="1"/>
        <v>168</v>
      </c>
      <c r="K24" s="14"/>
      <c r="L24" s="14">
        <f t="shared" si="2"/>
        <v>1750</v>
      </c>
      <c r="M24" s="22" t="s">
        <v>12</v>
      </c>
      <c r="N24" s="19" t="s">
        <v>38</v>
      </c>
      <c r="P24" s="3"/>
    </row>
    <row r="25" spans="1:16" s="2" customFormat="1" ht="17.100000000000001" customHeight="1">
      <c r="A25" s="21"/>
      <c r="B25" s="12" t="s">
        <v>102</v>
      </c>
      <c r="C25" s="12" t="s">
        <v>113</v>
      </c>
      <c r="D25" s="12" t="s">
        <v>114</v>
      </c>
      <c r="E25" s="13" t="s">
        <v>11</v>
      </c>
      <c r="F25" s="12" t="s">
        <v>37</v>
      </c>
      <c r="G25" s="12">
        <v>1</v>
      </c>
      <c r="H25" s="14">
        <f>VLOOKUP(F25,'[1]KOYAS PERFUMARY'!$B$4:$E$136,4,FALSE)</f>
        <v>70</v>
      </c>
      <c r="I25" s="14">
        <f t="shared" si="0"/>
        <v>2</v>
      </c>
      <c r="J25" s="14">
        <f t="shared" si="1"/>
        <v>12</v>
      </c>
      <c r="K25" s="14"/>
      <c r="L25" s="14">
        <f t="shared" si="2"/>
        <v>84</v>
      </c>
      <c r="M25" s="22" t="s">
        <v>4</v>
      </c>
      <c r="N25" s="19" t="s">
        <v>38</v>
      </c>
      <c r="P25" s="3"/>
    </row>
    <row r="26" spans="1:16" s="2" customFormat="1" ht="17.100000000000001" customHeight="1">
      <c r="A26" s="21"/>
      <c r="B26" s="12" t="s">
        <v>102</v>
      </c>
      <c r="C26" s="12" t="s">
        <v>113</v>
      </c>
      <c r="D26" s="12" t="s">
        <v>114</v>
      </c>
      <c r="E26" s="13" t="s">
        <v>11</v>
      </c>
      <c r="F26" s="12" t="s">
        <v>37</v>
      </c>
      <c r="G26" s="12">
        <v>1</v>
      </c>
      <c r="H26" s="14">
        <f>VLOOKUP(F26,'[1]KOYAS PERFUMARY'!$B$4:$D$133,3,FALSE)</f>
        <v>58</v>
      </c>
      <c r="I26" s="14">
        <f t="shared" si="0"/>
        <v>2</v>
      </c>
      <c r="J26" s="14">
        <f t="shared" si="1"/>
        <v>12</v>
      </c>
      <c r="K26" s="14">
        <v>30</v>
      </c>
      <c r="L26" s="14">
        <f t="shared" si="2"/>
        <v>102</v>
      </c>
      <c r="M26" s="22" t="s">
        <v>3</v>
      </c>
      <c r="N26" s="19" t="s">
        <v>38</v>
      </c>
      <c r="P26" s="3"/>
    </row>
    <row r="27" spans="1:16" s="2" customFormat="1" ht="17.100000000000001" customHeight="1">
      <c r="A27" s="21">
        <v>12</v>
      </c>
      <c r="B27" s="12" t="s">
        <v>115</v>
      </c>
      <c r="C27" s="12" t="s">
        <v>116</v>
      </c>
      <c r="D27" s="12" t="s">
        <v>117</v>
      </c>
      <c r="E27" s="13" t="s">
        <v>11</v>
      </c>
      <c r="F27" s="12" t="s">
        <v>34</v>
      </c>
      <c r="G27" s="12">
        <v>3</v>
      </c>
      <c r="H27" s="14">
        <f>VLOOKUP(F27,'[1]KOYAS PERFUMARY'!$B$4:$C$131,2,FALSE)</f>
        <v>111</v>
      </c>
      <c r="I27" s="14">
        <f t="shared" si="0"/>
        <v>6</v>
      </c>
      <c r="J27" s="14">
        <f t="shared" si="1"/>
        <v>36</v>
      </c>
      <c r="K27" s="14"/>
      <c r="L27" s="14">
        <f t="shared" si="2"/>
        <v>375</v>
      </c>
      <c r="M27" s="22" t="s">
        <v>12</v>
      </c>
      <c r="N27" s="19" t="s">
        <v>35</v>
      </c>
      <c r="P27" s="3"/>
    </row>
    <row r="28" spans="1:16" s="2" customFormat="1" ht="17.100000000000001" customHeight="1">
      <c r="A28" s="21"/>
      <c r="B28" s="12" t="s">
        <v>115</v>
      </c>
      <c r="C28" s="12" t="s">
        <v>116</v>
      </c>
      <c r="D28" s="12" t="s">
        <v>117</v>
      </c>
      <c r="E28" s="13" t="s">
        <v>11</v>
      </c>
      <c r="F28" s="12" t="s">
        <v>34</v>
      </c>
      <c r="G28" s="12">
        <v>2</v>
      </c>
      <c r="H28" s="14">
        <f>VLOOKUP(F28,'[1]KOYAS PERFUMARY'!$B$4:$E$136,4,FALSE)</f>
        <v>70</v>
      </c>
      <c r="I28" s="14">
        <f t="shared" si="0"/>
        <v>4</v>
      </c>
      <c r="J28" s="14">
        <f t="shared" si="1"/>
        <v>24</v>
      </c>
      <c r="K28" s="14">
        <v>30</v>
      </c>
      <c r="L28" s="14">
        <f t="shared" si="2"/>
        <v>198</v>
      </c>
      <c r="M28" s="22" t="s">
        <v>4</v>
      </c>
      <c r="N28" s="19" t="s">
        <v>35</v>
      </c>
      <c r="P28" s="3"/>
    </row>
    <row r="29" spans="1:16" s="2" customFormat="1" ht="17.100000000000001" customHeight="1">
      <c r="A29" s="21">
        <v>13</v>
      </c>
      <c r="B29" s="12" t="s">
        <v>115</v>
      </c>
      <c r="C29" s="12" t="s">
        <v>118</v>
      </c>
      <c r="D29" s="12" t="s">
        <v>119</v>
      </c>
      <c r="E29" s="13" t="s">
        <v>11</v>
      </c>
      <c r="F29" s="15" t="s">
        <v>69</v>
      </c>
      <c r="G29" s="12">
        <v>9</v>
      </c>
      <c r="H29" s="14">
        <f>VLOOKUP(F29,'[1]KOYAS PERFUMARY'!$B$4:$C$131,2,FALSE)</f>
        <v>187</v>
      </c>
      <c r="I29" s="14">
        <f t="shared" si="0"/>
        <v>18</v>
      </c>
      <c r="J29" s="14">
        <f t="shared" si="1"/>
        <v>108</v>
      </c>
      <c r="K29" s="14"/>
      <c r="L29" s="14">
        <f t="shared" si="2"/>
        <v>1809</v>
      </c>
      <c r="M29" s="22" t="s">
        <v>12</v>
      </c>
      <c r="N29" s="20" t="s">
        <v>120</v>
      </c>
      <c r="P29" s="3"/>
    </row>
    <row r="30" spans="1:16" s="2" customFormat="1" ht="17.100000000000001" customHeight="1">
      <c r="A30" s="21"/>
      <c r="B30" s="12" t="s">
        <v>115</v>
      </c>
      <c r="C30" s="12" t="s">
        <v>118</v>
      </c>
      <c r="D30" s="12" t="s">
        <v>119</v>
      </c>
      <c r="E30" s="13" t="s">
        <v>11</v>
      </c>
      <c r="F30" s="15" t="s">
        <v>69</v>
      </c>
      <c r="G30" s="12">
        <v>2</v>
      </c>
      <c r="H30" s="14">
        <f>VLOOKUP(F30,'[1]KOYAS PERFUMARY'!$B$4:$E$136,4,FALSE)</f>
        <v>82</v>
      </c>
      <c r="I30" s="14">
        <f t="shared" si="0"/>
        <v>4</v>
      </c>
      <c r="J30" s="14">
        <f t="shared" si="1"/>
        <v>24</v>
      </c>
      <c r="K30" s="14"/>
      <c r="L30" s="14">
        <f t="shared" si="2"/>
        <v>192</v>
      </c>
      <c r="M30" s="22" t="s">
        <v>4</v>
      </c>
      <c r="N30" s="20" t="s">
        <v>120</v>
      </c>
      <c r="P30" s="3"/>
    </row>
    <row r="31" spans="1:16" s="2" customFormat="1" ht="17.100000000000001" customHeight="1">
      <c r="A31" s="21"/>
      <c r="B31" s="12" t="s">
        <v>115</v>
      </c>
      <c r="C31" s="12" t="s">
        <v>118</v>
      </c>
      <c r="D31" s="12" t="s">
        <v>119</v>
      </c>
      <c r="E31" s="13" t="s">
        <v>11</v>
      </c>
      <c r="F31" s="15" t="s">
        <v>69</v>
      </c>
      <c r="G31" s="12">
        <v>1</v>
      </c>
      <c r="H31" s="14">
        <f>VLOOKUP(F31,'[1]KOYAS PERFUMARY'!$B$4:$D$133,3,FALSE)</f>
        <v>64</v>
      </c>
      <c r="I31" s="14">
        <f t="shared" si="0"/>
        <v>2</v>
      </c>
      <c r="J31" s="14">
        <f t="shared" si="1"/>
        <v>12</v>
      </c>
      <c r="K31" s="14">
        <v>30</v>
      </c>
      <c r="L31" s="14">
        <f t="shared" si="2"/>
        <v>108</v>
      </c>
      <c r="M31" s="22" t="s">
        <v>3</v>
      </c>
      <c r="N31" s="20" t="s">
        <v>120</v>
      </c>
      <c r="P31" s="3"/>
    </row>
    <row r="32" spans="1:16" s="2" customFormat="1" ht="17.100000000000001" customHeight="1">
      <c r="A32" s="21">
        <v>14</v>
      </c>
      <c r="B32" s="12" t="s">
        <v>121</v>
      </c>
      <c r="C32" s="12" t="s">
        <v>122</v>
      </c>
      <c r="D32" s="12" t="s">
        <v>123</v>
      </c>
      <c r="E32" s="13" t="s">
        <v>11</v>
      </c>
      <c r="F32" s="12" t="s">
        <v>36</v>
      </c>
      <c r="G32" s="12">
        <v>15</v>
      </c>
      <c r="H32" s="14">
        <f>VLOOKUP(F32,'[1]KOYAS PERFUMARY'!$B$4:$C$131,2,FALSE)</f>
        <v>111</v>
      </c>
      <c r="I32" s="14">
        <f t="shared" si="0"/>
        <v>30</v>
      </c>
      <c r="J32" s="14">
        <f t="shared" si="1"/>
        <v>180</v>
      </c>
      <c r="K32" s="14"/>
      <c r="L32" s="14">
        <f t="shared" si="2"/>
        <v>1875</v>
      </c>
      <c r="M32" s="22" t="s">
        <v>12</v>
      </c>
      <c r="N32" s="19" t="s">
        <v>66</v>
      </c>
      <c r="P32" s="3"/>
    </row>
    <row r="33" spans="1:16" s="2" customFormat="1" ht="17.100000000000001" customHeight="1">
      <c r="A33" s="21"/>
      <c r="B33" s="12" t="s">
        <v>121</v>
      </c>
      <c r="C33" s="12" t="s">
        <v>122</v>
      </c>
      <c r="D33" s="12" t="s">
        <v>123</v>
      </c>
      <c r="E33" s="13" t="s">
        <v>11</v>
      </c>
      <c r="F33" s="12" t="s">
        <v>36</v>
      </c>
      <c r="G33" s="12">
        <v>20</v>
      </c>
      <c r="H33" s="14">
        <f>VLOOKUP(F33,'[1]KOYAS PERFUMARY'!$B$4:$D$133,3,FALSE)</f>
        <v>58</v>
      </c>
      <c r="I33" s="14">
        <f t="shared" si="0"/>
        <v>40</v>
      </c>
      <c r="J33" s="14">
        <f t="shared" si="1"/>
        <v>240</v>
      </c>
      <c r="K33" s="14"/>
      <c r="L33" s="14">
        <f t="shared" si="2"/>
        <v>1440</v>
      </c>
      <c r="M33" s="22" t="s">
        <v>3</v>
      </c>
      <c r="N33" s="19" t="s">
        <v>66</v>
      </c>
      <c r="P33" s="3"/>
    </row>
    <row r="34" spans="1:16" s="2" customFormat="1" ht="17.100000000000001" customHeight="1">
      <c r="A34" s="21"/>
      <c r="B34" s="12" t="s">
        <v>121</v>
      </c>
      <c r="C34" s="12" t="s">
        <v>122</v>
      </c>
      <c r="D34" s="12" t="s">
        <v>123</v>
      </c>
      <c r="E34" s="13" t="s">
        <v>11</v>
      </c>
      <c r="F34" s="12" t="s">
        <v>36</v>
      </c>
      <c r="G34" s="12">
        <v>3</v>
      </c>
      <c r="H34" s="14">
        <f>VLOOKUP(F34,'[1]KOYAS PERFUMARY'!$B$4:$E$136,4,FALSE)</f>
        <v>64</v>
      </c>
      <c r="I34" s="14">
        <f t="shared" si="0"/>
        <v>6</v>
      </c>
      <c r="J34" s="14">
        <f t="shared" si="1"/>
        <v>36</v>
      </c>
      <c r="K34" s="14">
        <v>30</v>
      </c>
      <c r="L34" s="14">
        <f t="shared" si="2"/>
        <v>264</v>
      </c>
      <c r="M34" s="22" t="s">
        <v>4</v>
      </c>
      <c r="N34" s="19" t="s">
        <v>66</v>
      </c>
      <c r="P34" s="3"/>
    </row>
    <row r="35" spans="1:16" s="2" customFormat="1" ht="17.100000000000001" customHeight="1">
      <c r="A35" s="21">
        <v>15</v>
      </c>
      <c r="B35" s="12" t="s">
        <v>121</v>
      </c>
      <c r="C35" s="12" t="s">
        <v>124</v>
      </c>
      <c r="D35" s="12" t="s">
        <v>125</v>
      </c>
      <c r="E35" s="13" t="s">
        <v>11</v>
      </c>
      <c r="F35" s="12" t="s">
        <v>39</v>
      </c>
      <c r="G35" s="12">
        <v>58</v>
      </c>
      <c r="H35" s="14">
        <f>VLOOKUP(F35,'[1]KOYAS PERFUMARY'!$B$4:$E$136,4,FALSE)</f>
        <v>82</v>
      </c>
      <c r="I35" s="14">
        <f t="shared" si="0"/>
        <v>116</v>
      </c>
      <c r="J35" s="14">
        <f t="shared" si="1"/>
        <v>696</v>
      </c>
      <c r="K35" s="14"/>
      <c r="L35" s="14">
        <f t="shared" si="2"/>
        <v>5568</v>
      </c>
      <c r="M35" s="22" t="s">
        <v>4</v>
      </c>
      <c r="N35" s="20" t="s">
        <v>126</v>
      </c>
      <c r="P35" s="3"/>
    </row>
    <row r="36" spans="1:16" s="2" customFormat="1" ht="17.100000000000001" customHeight="1">
      <c r="A36" s="21"/>
      <c r="B36" s="12" t="s">
        <v>121</v>
      </c>
      <c r="C36" s="12" t="s">
        <v>124</v>
      </c>
      <c r="D36" s="12" t="s">
        <v>125</v>
      </c>
      <c r="E36" s="13" t="s">
        <v>11</v>
      </c>
      <c r="F36" s="12" t="s">
        <v>39</v>
      </c>
      <c r="G36" s="12">
        <v>5</v>
      </c>
      <c r="H36" s="14">
        <f>VLOOKUP(F36,'[1]KOYAS PERFUMARY'!$B$4:$D$133,3,FALSE)</f>
        <v>64</v>
      </c>
      <c r="I36" s="14">
        <f t="shared" si="0"/>
        <v>10</v>
      </c>
      <c r="J36" s="14">
        <f t="shared" si="1"/>
        <v>60</v>
      </c>
      <c r="K36" s="14">
        <v>30</v>
      </c>
      <c r="L36" s="14">
        <f t="shared" si="2"/>
        <v>420</v>
      </c>
      <c r="M36" s="22" t="s">
        <v>3</v>
      </c>
      <c r="N36" s="20" t="s">
        <v>126</v>
      </c>
      <c r="P36" s="3"/>
    </row>
    <row r="37" spans="1:16" s="2" customFormat="1" ht="17.100000000000001" customHeight="1">
      <c r="A37" s="21">
        <v>16</v>
      </c>
      <c r="B37" s="12" t="s">
        <v>121</v>
      </c>
      <c r="C37" s="12" t="s">
        <v>127</v>
      </c>
      <c r="D37" s="12" t="s">
        <v>128</v>
      </c>
      <c r="E37" s="13" t="s">
        <v>11</v>
      </c>
      <c r="F37" s="12" t="s">
        <v>30</v>
      </c>
      <c r="G37" s="12">
        <v>3</v>
      </c>
      <c r="H37" s="14">
        <f>VLOOKUP(F37,'[1]KOYAS PERFUMARY'!$B$4:$C$131,2,FALSE)</f>
        <v>146</v>
      </c>
      <c r="I37" s="14">
        <f t="shared" si="0"/>
        <v>6</v>
      </c>
      <c r="J37" s="14">
        <f t="shared" si="1"/>
        <v>36</v>
      </c>
      <c r="K37" s="14"/>
      <c r="L37" s="14">
        <f t="shared" si="2"/>
        <v>480</v>
      </c>
      <c r="M37" s="22" t="s">
        <v>12</v>
      </c>
      <c r="N37" s="19" t="s">
        <v>56</v>
      </c>
      <c r="P37" s="3"/>
    </row>
    <row r="38" spans="1:16" s="2" customFormat="1" ht="17.100000000000001" customHeight="1">
      <c r="A38" s="21"/>
      <c r="B38" s="12" t="s">
        <v>121</v>
      </c>
      <c r="C38" s="12" t="s">
        <v>127</v>
      </c>
      <c r="D38" s="12" t="s">
        <v>128</v>
      </c>
      <c r="E38" s="13" t="s">
        <v>11</v>
      </c>
      <c r="F38" s="12" t="s">
        <v>30</v>
      </c>
      <c r="G38" s="12">
        <v>7</v>
      </c>
      <c r="H38" s="14">
        <f>VLOOKUP(F38,'[1]KOYAS PERFUMARY'!$B$4:$E$136,4,FALSE)</f>
        <v>87</v>
      </c>
      <c r="I38" s="14">
        <f t="shared" si="0"/>
        <v>14</v>
      </c>
      <c r="J38" s="14">
        <f t="shared" si="1"/>
        <v>84</v>
      </c>
      <c r="K38" s="14">
        <v>30</v>
      </c>
      <c r="L38" s="14">
        <f t="shared" si="2"/>
        <v>737</v>
      </c>
      <c r="M38" s="22" t="s">
        <v>4</v>
      </c>
      <c r="N38" s="19" t="s">
        <v>56</v>
      </c>
      <c r="P38" s="3"/>
    </row>
    <row r="39" spans="1:16" s="2" customFormat="1" ht="17.100000000000001" customHeight="1">
      <c r="A39" s="21">
        <v>17</v>
      </c>
      <c r="B39" s="12" t="s">
        <v>121</v>
      </c>
      <c r="C39" s="12" t="s">
        <v>129</v>
      </c>
      <c r="D39" s="12" t="s">
        <v>130</v>
      </c>
      <c r="E39" s="13" t="s">
        <v>11</v>
      </c>
      <c r="F39" s="12" t="s">
        <v>131</v>
      </c>
      <c r="G39" s="12">
        <v>10</v>
      </c>
      <c r="H39" s="14">
        <f>VLOOKUP(F39,'[1]KOYAS PERFUMARY'!$B$4:$C$131,2,FALSE)</f>
        <v>204</v>
      </c>
      <c r="I39" s="14">
        <f t="shared" si="0"/>
        <v>20</v>
      </c>
      <c r="J39" s="14">
        <f t="shared" si="1"/>
        <v>120</v>
      </c>
      <c r="K39" s="14"/>
      <c r="L39" s="14">
        <f t="shared" si="2"/>
        <v>2180</v>
      </c>
      <c r="M39" s="22" t="s">
        <v>12</v>
      </c>
      <c r="N39" s="19" t="s">
        <v>132</v>
      </c>
      <c r="P39" s="3"/>
    </row>
    <row r="40" spans="1:16" s="2" customFormat="1" ht="17.100000000000001" customHeight="1">
      <c r="A40" s="21"/>
      <c r="B40" s="12" t="s">
        <v>121</v>
      </c>
      <c r="C40" s="12" t="s">
        <v>129</v>
      </c>
      <c r="D40" s="12" t="s">
        <v>130</v>
      </c>
      <c r="E40" s="13" t="s">
        <v>11</v>
      </c>
      <c r="F40" s="12" t="s">
        <v>131</v>
      </c>
      <c r="G40" s="12">
        <v>1</v>
      </c>
      <c r="H40" s="14">
        <f>VLOOKUP(F40,'[1]KOYAS PERFUMARY'!$B$4:$E$136,4,FALSE)</f>
        <v>99</v>
      </c>
      <c r="I40" s="14">
        <f t="shared" si="0"/>
        <v>2</v>
      </c>
      <c r="J40" s="14">
        <f t="shared" si="1"/>
        <v>12</v>
      </c>
      <c r="K40" s="14"/>
      <c r="L40" s="14">
        <f t="shared" si="2"/>
        <v>113</v>
      </c>
      <c r="M40" s="22" t="s">
        <v>4</v>
      </c>
      <c r="N40" s="19" t="s">
        <v>132</v>
      </c>
      <c r="P40" s="3"/>
    </row>
    <row r="41" spans="1:16" s="2" customFormat="1" ht="17.100000000000001" customHeight="1">
      <c r="A41" s="21"/>
      <c r="B41" s="12" t="s">
        <v>121</v>
      </c>
      <c r="C41" s="12" t="s">
        <v>129</v>
      </c>
      <c r="D41" s="12" t="s">
        <v>130</v>
      </c>
      <c r="E41" s="13" t="s">
        <v>11</v>
      </c>
      <c r="F41" s="12" t="s">
        <v>131</v>
      </c>
      <c r="G41" s="12">
        <v>1</v>
      </c>
      <c r="H41" s="14">
        <f>VLOOKUP(F41,'[1]KOYAS PERFUMARY'!$B$4:$D$133,3,FALSE)</f>
        <v>82</v>
      </c>
      <c r="I41" s="14">
        <f t="shared" si="0"/>
        <v>2</v>
      </c>
      <c r="J41" s="14">
        <f t="shared" si="1"/>
        <v>12</v>
      </c>
      <c r="K41" s="14">
        <v>30</v>
      </c>
      <c r="L41" s="14">
        <f t="shared" si="2"/>
        <v>126</v>
      </c>
      <c r="M41" s="22" t="s">
        <v>3</v>
      </c>
      <c r="N41" s="19" t="s">
        <v>132</v>
      </c>
      <c r="P41" s="3"/>
    </row>
    <row r="42" spans="1:16" s="2" customFormat="1" ht="17.100000000000001" customHeight="1">
      <c r="A42" s="21">
        <v>18</v>
      </c>
      <c r="B42" s="12" t="s">
        <v>133</v>
      </c>
      <c r="C42" s="12" t="s">
        <v>134</v>
      </c>
      <c r="D42" s="12" t="s">
        <v>135</v>
      </c>
      <c r="E42" s="13" t="s">
        <v>11</v>
      </c>
      <c r="F42" s="12" t="s">
        <v>61</v>
      </c>
      <c r="G42" s="12">
        <v>13</v>
      </c>
      <c r="H42" s="14">
        <f>VLOOKUP(F42,'[1]KOYAS PERFUMARY'!$B$4:$C$131,2,FALSE)</f>
        <v>134</v>
      </c>
      <c r="I42" s="14">
        <f t="shared" si="0"/>
        <v>26</v>
      </c>
      <c r="J42" s="14">
        <f t="shared" si="1"/>
        <v>156</v>
      </c>
      <c r="K42" s="14"/>
      <c r="L42" s="14">
        <f t="shared" si="2"/>
        <v>1924</v>
      </c>
      <c r="M42" s="22" t="s">
        <v>12</v>
      </c>
      <c r="N42" s="19" t="s">
        <v>62</v>
      </c>
      <c r="P42" s="3"/>
    </row>
    <row r="43" spans="1:16" s="2" customFormat="1" ht="17.100000000000001" customHeight="1">
      <c r="A43" s="21"/>
      <c r="B43" s="12" t="s">
        <v>133</v>
      </c>
      <c r="C43" s="12" t="s">
        <v>134</v>
      </c>
      <c r="D43" s="12" t="s">
        <v>135</v>
      </c>
      <c r="E43" s="13" t="s">
        <v>11</v>
      </c>
      <c r="F43" s="12" t="s">
        <v>61</v>
      </c>
      <c r="G43" s="12">
        <v>24</v>
      </c>
      <c r="H43" s="14">
        <f>VLOOKUP(F43,'[1]KOYAS PERFUMARY'!$B$4:$E$136,4,FALSE)</f>
        <v>58</v>
      </c>
      <c r="I43" s="14">
        <f t="shared" si="0"/>
        <v>48</v>
      </c>
      <c r="J43" s="14">
        <f t="shared" si="1"/>
        <v>288</v>
      </c>
      <c r="K43" s="14">
        <v>30</v>
      </c>
      <c r="L43" s="14">
        <f t="shared" si="2"/>
        <v>1758</v>
      </c>
      <c r="M43" s="22" t="s">
        <v>4</v>
      </c>
      <c r="N43" s="19" t="s">
        <v>62</v>
      </c>
      <c r="P43" s="3"/>
    </row>
    <row r="44" spans="1:16" s="2" customFormat="1" ht="17.100000000000001" customHeight="1">
      <c r="A44" s="21">
        <v>19</v>
      </c>
      <c r="B44" s="12" t="s">
        <v>136</v>
      </c>
      <c r="C44" s="12" t="s">
        <v>137</v>
      </c>
      <c r="D44" s="12" t="s">
        <v>138</v>
      </c>
      <c r="E44" s="13" t="s">
        <v>11</v>
      </c>
      <c r="F44" s="12" t="s">
        <v>50</v>
      </c>
      <c r="G44" s="12">
        <v>5</v>
      </c>
      <c r="H44" s="14">
        <f>VLOOKUP(F44,'[1]KOYAS PERFUMARY'!$B$4:$C$131,2,FALSE)</f>
        <v>76</v>
      </c>
      <c r="I44" s="14">
        <f t="shared" si="0"/>
        <v>10</v>
      </c>
      <c r="J44" s="14">
        <f t="shared" si="1"/>
        <v>60</v>
      </c>
      <c r="K44" s="14"/>
      <c r="L44" s="14">
        <f t="shared" si="2"/>
        <v>450</v>
      </c>
      <c r="M44" s="22" t="s">
        <v>12</v>
      </c>
      <c r="N44" s="19" t="s">
        <v>139</v>
      </c>
      <c r="P44" s="3"/>
    </row>
    <row r="45" spans="1:16" s="2" customFormat="1" ht="17.100000000000001" customHeight="1">
      <c r="A45" s="21"/>
      <c r="B45" s="12" t="s">
        <v>136</v>
      </c>
      <c r="C45" s="12" t="s">
        <v>137</v>
      </c>
      <c r="D45" s="12" t="s">
        <v>138</v>
      </c>
      <c r="E45" s="13" t="s">
        <v>11</v>
      </c>
      <c r="F45" s="12" t="s">
        <v>50</v>
      </c>
      <c r="G45" s="12">
        <v>2</v>
      </c>
      <c r="H45" s="14">
        <f>VLOOKUP(F45,'[1]KOYAS PERFUMARY'!$B$4:$E$136,4,FALSE)</f>
        <v>53</v>
      </c>
      <c r="I45" s="14">
        <f t="shared" si="0"/>
        <v>4</v>
      </c>
      <c r="J45" s="14">
        <f t="shared" si="1"/>
        <v>24</v>
      </c>
      <c r="K45" s="14">
        <v>30</v>
      </c>
      <c r="L45" s="14">
        <f t="shared" si="2"/>
        <v>164</v>
      </c>
      <c r="M45" s="22" t="s">
        <v>4</v>
      </c>
      <c r="N45" s="19" t="s">
        <v>139</v>
      </c>
      <c r="P45" s="3"/>
    </row>
    <row r="46" spans="1:16" s="2" customFormat="1" ht="17.100000000000001" customHeight="1">
      <c r="A46" s="21">
        <v>20</v>
      </c>
      <c r="B46" s="12" t="s">
        <v>136</v>
      </c>
      <c r="C46" s="12" t="s">
        <v>140</v>
      </c>
      <c r="D46" s="12" t="s">
        <v>141</v>
      </c>
      <c r="E46" s="13" t="s">
        <v>11</v>
      </c>
      <c r="F46" s="12" t="s">
        <v>63</v>
      </c>
      <c r="G46" s="12">
        <v>5</v>
      </c>
      <c r="H46" s="14">
        <f>VLOOKUP(F46,'[1]KOYAS PERFUMARY'!$B$4:$C$131,2,FALSE)</f>
        <v>204</v>
      </c>
      <c r="I46" s="14">
        <f t="shared" si="0"/>
        <v>10</v>
      </c>
      <c r="J46" s="14">
        <f t="shared" si="1"/>
        <v>60</v>
      </c>
      <c r="K46" s="14"/>
      <c r="L46" s="14">
        <f t="shared" si="2"/>
        <v>1090</v>
      </c>
      <c r="M46" s="22" t="s">
        <v>12</v>
      </c>
      <c r="N46" s="19" t="s">
        <v>64</v>
      </c>
      <c r="P46" s="3"/>
    </row>
    <row r="47" spans="1:16" s="2" customFormat="1" ht="17.100000000000001" customHeight="1">
      <c r="A47" s="21"/>
      <c r="B47" s="12" t="s">
        <v>136</v>
      </c>
      <c r="C47" s="12" t="s">
        <v>140</v>
      </c>
      <c r="D47" s="12" t="s">
        <v>141</v>
      </c>
      <c r="E47" s="13" t="s">
        <v>11</v>
      </c>
      <c r="F47" s="12" t="s">
        <v>63</v>
      </c>
      <c r="G47" s="12">
        <v>1</v>
      </c>
      <c r="H47" s="14">
        <f>VLOOKUP(F47,'[1]KOYAS PERFUMARY'!$B$4:$D$133,3,FALSE)</f>
        <v>82</v>
      </c>
      <c r="I47" s="14">
        <f t="shared" si="0"/>
        <v>2</v>
      </c>
      <c r="J47" s="14">
        <f t="shared" si="1"/>
        <v>12</v>
      </c>
      <c r="K47" s="14">
        <v>30</v>
      </c>
      <c r="L47" s="14">
        <f t="shared" si="2"/>
        <v>126</v>
      </c>
      <c r="M47" s="22" t="s">
        <v>3</v>
      </c>
      <c r="N47" s="19" t="s">
        <v>64</v>
      </c>
      <c r="P47" s="3"/>
    </row>
    <row r="48" spans="1:16" s="2" customFormat="1" ht="17.100000000000001" customHeight="1">
      <c r="A48" s="21">
        <v>21</v>
      </c>
      <c r="B48" s="12" t="s">
        <v>142</v>
      </c>
      <c r="C48" s="12" t="s">
        <v>143</v>
      </c>
      <c r="D48" s="12" t="s">
        <v>144</v>
      </c>
      <c r="E48" s="13" t="s">
        <v>11</v>
      </c>
      <c r="F48" s="13" t="s">
        <v>145</v>
      </c>
      <c r="G48" s="12">
        <v>8</v>
      </c>
      <c r="H48" s="14">
        <f>VLOOKUP(F48,'[1]KOYAS PERFUMARY'!$B$4:$C$131,2,FALSE)</f>
        <v>192</v>
      </c>
      <c r="I48" s="14">
        <f t="shared" si="0"/>
        <v>16</v>
      </c>
      <c r="J48" s="14">
        <f t="shared" si="1"/>
        <v>96</v>
      </c>
      <c r="K48" s="14"/>
      <c r="L48" s="14">
        <f t="shared" si="2"/>
        <v>1648</v>
      </c>
      <c r="M48" s="22" t="s">
        <v>12</v>
      </c>
      <c r="N48" s="20" t="s">
        <v>146</v>
      </c>
      <c r="P48" s="3"/>
    </row>
    <row r="49" spans="1:16" s="2" customFormat="1" ht="17.100000000000001" customHeight="1">
      <c r="A49" s="21"/>
      <c r="B49" s="12" t="s">
        <v>142</v>
      </c>
      <c r="C49" s="12" t="s">
        <v>143</v>
      </c>
      <c r="D49" s="12" t="s">
        <v>144</v>
      </c>
      <c r="E49" s="13" t="s">
        <v>11</v>
      </c>
      <c r="F49" s="13" t="s">
        <v>145</v>
      </c>
      <c r="G49" s="12">
        <v>23</v>
      </c>
      <c r="H49" s="14">
        <f>VLOOKUP(F49,'[1]KOYAS PERFUMARY'!$B$4:$E$136,4,FALSE)</f>
        <v>99</v>
      </c>
      <c r="I49" s="14">
        <f t="shared" si="0"/>
        <v>46</v>
      </c>
      <c r="J49" s="14">
        <f t="shared" si="1"/>
        <v>276</v>
      </c>
      <c r="K49" s="14"/>
      <c r="L49" s="14">
        <f t="shared" si="2"/>
        <v>2599</v>
      </c>
      <c r="M49" s="22" t="s">
        <v>4</v>
      </c>
      <c r="N49" s="20" t="s">
        <v>146</v>
      </c>
      <c r="P49" s="3"/>
    </row>
    <row r="50" spans="1:16" s="2" customFormat="1" ht="17.100000000000001" customHeight="1">
      <c r="A50" s="21"/>
      <c r="B50" s="12" t="s">
        <v>142</v>
      </c>
      <c r="C50" s="12" t="s">
        <v>143</v>
      </c>
      <c r="D50" s="12" t="s">
        <v>144</v>
      </c>
      <c r="E50" s="13" t="s">
        <v>11</v>
      </c>
      <c r="F50" s="13" t="s">
        <v>145</v>
      </c>
      <c r="G50" s="12">
        <v>1</v>
      </c>
      <c r="H50" s="14">
        <f>VLOOKUP(F50,'[1]KOYAS PERFUMARY'!$B$4:$D$133,3,FALSE)</f>
        <v>82</v>
      </c>
      <c r="I50" s="14">
        <f t="shared" si="0"/>
        <v>2</v>
      </c>
      <c r="J50" s="14">
        <f t="shared" si="1"/>
        <v>12</v>
      </c>
      <c r="K50" s="14">
        <v>30</v>
      </c>
      <c r="L50" s="14">
        <f t="shared" si="2"/>
        <v>126</v>
      </c>
      <c r="M50" s="22" t="s">
        <v>3</v>
      </c>
      <c r="N50" s="20" t="s">
        <v>146</v>
      </c>
      <c r="P50" s="3"/>
    </row>
    <row r="51" spans="1:16" s="2" customFormat="1" ht="17.100000000000001" customHeight="1">
      <c r="A51" s="21">
        <v>22</v>
      </c>
      <c r="B51" s="12" t="s">
        <v>142</v>
      </c>
      <c r="C51" s="12" t="s">
        <v>147</v>
      </c>
      <c r="D51" s="12" t="s">
        <v>148</v>
      </c>
      <c r="E51" s="13" t="s">
        <v>11</v>
      </c>
      <c r="F51" s="12" t="s">
        <v>67</v>
      </c>
      <c r="G51" s="12">
        <v>5</v>
      </c>
      <c r="H51" s="14">
        <f>VLOOKUP(F51,'[1]KOYAS PERFUMARY'!$B$4:$C$131,2,FALSE)</f>
        <v>146</v>
      </c>
      <c r="I51" s="14">
        <f t="shared" si="0"/>
        <v>10</v>
      </c>
      <c r="J51" s="14">
        <f t="shared" si="1"/>
        <v>60</v>
      </c>
      <c r="K51" s="14"/>
      <c r="L51" s="14">
        <f t="shared" si="2"/>
        <v>800</v>
      </c>
      <c r="M51" s="22" t="s">
        <v>12</v>
      </c>
      <c r="N51" s="19" t="s">
        <v>68</v>
      </c>
      <c r="P51" s="3"/>
    </row>
    <row r="52" spans="1:16" s="2" customFormat="1" ht="17.100000000000001" customHeight="1">
      <c r="A52" s="21"/>
      <c r="B52" s="12" t="s">
        <v>142</v>
      </c>
      <c r="C52" s="12" t="s">
        <v>147</v>
      </c>
      <c r="D52" s="12" t="s">
        <v>148</v>
      </c>
      <c r="E52" s="13" t="s">
        <v>11</v>
      </c>
      <c r="F52" s="12" t="s">
        <v>67</v>
      </c>
      <c r="G52" s="12">
        <v>23</v>
      </c>
      <c r="H52" s="14">
        <f>VLOOKUP(F52,'[1]KOYAS PERFUMARY'!$B$4:$E$136,4,FALSE)</f>
        <v>93</v>
      </c>
      <c r="I52" s="14">
        <f t="shared" si="0"/>
        <v>46</v>
      </c>
      <c r="J52" s="14">
        <f t="shared" si="1"/>
        <v>276</v>
      </c>
      <c r="K52" s="14"/>
      <c r="L52" s="14">
        <f t="shared" si="2"/>
        <v>2461</v>
      </c>
      <c r="M52" s="22" t="s">
        <v>4</v>
      </c>
      <c r="N52" s="19" t="s">
        <v>68</v>
      </c>
      <c r="P52" s="3"/>
    </row>
    <row r="53" spans="1:16" s="2" customFormat="1" ht="17.100000000000001" customHeight="1">
      <c r="A53" s="21"/>
      <c r="B53" s="12" t="s">
        <v>142</v>
      </c>
      <c r="C53" s="12" t="s">
        <v>147</v>
      </c>
      <c r="D53" s="12" t="s">
        <v>148</v>
      </c>
      <c r="E53" s="13" t="s">
        <v>11</v>
      </c>
      <c r="F53" s="12" t="s">
        <v>67</v>
      </c>
      <c r="G53" s="12">
        <v>20</v>
      </c>
      <c r="H53" s="14">
        <f>VLOOKUP(F53,'[1]KOYAS PERFUMARY'!$B$4:$D$133,3,FALSE)</f>
        <v>76</v>
      </c>
      <c r="I53" s="14">
        <f t="shared" si="0"/>
        <v>40</v>
      </c>
      <c r="J53" s="14">
        <f t="shared" si="1"/>
        <v>240</v>
      </c>
      <c r="K53" s="14">
        <v>30</v>
      </c>
      <c r="L53" s="14">
        <f t="shared" si="2"/>
        <v>1830</v>
      </c>
      <c r="M53" s="22" t="s">
        <v>3</v>
      </c>
      <c r="N53" s="19" t="s">
        <v>68</v>
      </c>
      <c r="P53" s="3"/>
    </row>
    <row r="54" spans="1:16" s="2" customFormat="1" ht="17.100000000000001" customHeight="1">
      <c r="A54" s="21">
        <v>23</v>
      </c>
      <c r="B54" s="12" t="s">
        <v>149</v>
      </c>
      <c r="C54" s="12" t="s">
        <v>150</v>
      </c>
      <c r="D54" s="12" t="s">
        <v>151</v>
      </c>
      <c r="E54" s="13" t="s">
        <v>11</v>
      </c>
      <c r="F54" s="12" t="s">
        <v>152</v>
      </c>
      <c r="G54" s="12">
        <v>1</v>
      </c>
      <c r="H54" s="14">
        <f>VLOOKUP(F54,'[1]KOYAS PERFUMARY'!$B$4:$C$131,2,FALSE)</f>
        <v>87</v>
      </c>
      <c r="I54" s="14">
        <f t="shared" si="0"/>
        <v>2</v>
      </c>
      <c r="J54" s="14">
        <f t="shared" si="1"/>
        <v>12</v>
      </c>
      <c r="K54" s="14"/>
      <c r="L54" s="14">
        <f t="shared" si="2"/>
        <v>101</v>
      </c>
      <c r="M54" s="22" t="s">
        <v>12</v>
      </c>
      <c r="N54" s="20" t="s">
        <v>153</v>
      </c>
      <c r="P54" s="3"/>
    </row>
    <row r="55" spans="1:16" s="2" customFormat="1" ht="17.100000000000001" customHeight="1">
      <c r="A55" s="21"/>
      <c r="B55" s="12" t="s">
        <v>149</v>
      </c>
      <c r="C55" s="12" t="s">
        <v>150</v>
      </c>
      <c r="D55" s="12" t="s">
        <v>151</v>
      </c>
      <c r="E55" s="13" t="s">
        <v>11</v>
      </c>
      <c r="F55" s="12" t="s">
        <v>152</v>
      </c>
      <c r="G55" s="12">
        <v>21</v>
      </c>
      <c r="H55" s="14">
        <f>VLOOKUP(F55,'[1]KOYAS PERFUMARY'!$B$4:$E$136,4,FALSE)</f>
        <v>53</v>
      </c>
      <c r="I55" s="14">
        <f t="shared" si="0"/>
        <v>42</v>
      </c>
      <c r="J55" s="14">
        <f t="shared" si="1"/>
        <v>252</v>
      </c>
      <c r="K55" s="14"/>
      <c r="L55" s="14">
        <f t="shared" si="2"/>
        <v>1407</v>
      </c>
      <c r="M55" s="22" t="s">
        <v>4</v>
      </c>
      <c r="N55" s="20" t="s">
        <v>153</v>
      </c>
      <c r="P55" s="3"/>
    </row>
    <row r="56" spans="1:16" s="2" customFormat="1" ht="17.100000000000001" customHeight="1">
      <c r="A56" s="21"/>
      <c r="B56" s="12" t="s">
        <v>149</v>
      </c>
      <c r="C56" s="12" t="s">
        <v>150</v>
      </c>
      <c r="D56" s="12" t="s">
        <v>151</v>
      </c>
      <c r="E56" s="13" t="s">
        <v>11</v>
      </c>
      <c r="F56" s="12" t="s">
        <v>152</v>
      </c>
      <c r="G56" s="12">
        <v>3</v>
      </c>
      <c r="H56" s="14">
        <f>VLOOKUP(F56,'[1]KOYAS PERFUMARY'!$B$4:$D$133,3,FALSE)</f>
        <v>41</v>
      </c>
      <c r="I56" s="14">
        <f t="shared" si="0"/>
        <v>6</v>
      </c>
      <c r="J56" s="14">
        <f t="shared" si="1"/>
        <v>36</v>
      </c>
      <c r="K56" s="14">
        <v>30</v>
      </c>
      <c r="L56" s="14">
        <f t="shared" si="2"/>
        <v>195</v>
      </c>
      <c r="M56" s="22" t="s">
        <v>3</v>
      </c>
      <c r="N56" s="20" t="s">
        <v>153</v>
      </c>
      <c r="P56" s="3"/>
    </row>
    <row r="57" spans="1:16" s="2" customFormat="1" ht="17.100000000000001" customHeight="1">
      <c r="A57" s="21">
        <v>24</v>
      </c>
      <c r="B57" s="12" t="s">
        <v>149</v>
      </c>
      <c r="C57" s="12" t="s">
        <v>154</v>
      </c>
      <c r="D57" s="12" t="s">
        <v>155</v>
      </c>
      <c r="E57" s="13" t="s">
        <v>11</v>
      </c>
      <c r="F57" s="12" t="s">
        <v>48</v>
      </c>
      <c r="G57" s="12">
        <v>6</v>
      </c>
      <c r="H57" s="14">
        <f>VLOOKUP(F57,'[1]KOYAS PERFUMARY'!$B$4:$C$131,2,FALSE)</f>
        <v>151</v>
      </c>
      <c r="I57" s="14">
        <f t="shared" si="0"/>
        <v>12</v>
      </c>
      <c r="J57" s="14">
        <f t="shared" si="1"/>
        <v>72</v>
      </c>
      <c r="K57" s="14"/>
      <c r="L57" s="14">
        <f t="shared" si="2"/>
        <v>990</v>
      </c>
      <c r="M57" s="22" t="s">
        <v>12</v>
      </c>
      <c r="N57" s="19" t="s">
        <v>49</v>
      </c>
      <c r="P57" s="3"/>
    </row>
    <row r="58" spans="1:16" s="2" customFormat="1" ht="17.100000000000001" customHeight="1">
      <c r="A58" s="21"/>
      <c r="B58" s="12" t="s">
        <v>149</v>
      </c>
      <c r="C58" s="12" t="s">
        <v>154</v>
      </c>
      <c r="D58" s="12" t="s">
        <v>155</v>
      </c>
      <c r="E58" s="13" t="s">
        <v>11</v>
      </c>
      <c r="F58" s="12" t="s">
        <v>48</v>
      </c>
      <c r="G58" s="12">
        <v>4</v>
      </c>
      <c r="H58" s="14">
        <f>VLOOKUP(F58,'[1]KOYAS PERFUMARY'!$B$4:$E$136,4,FALSE)</f>
        <v>82</v>
      </c>
      <c r="I58" s="14">
        <f t="shared" si="0"/>
        <v>8</v>
      </c>
      <c r="J58" s="14">
        <f t="shared" si="1"/>
        <v>48</v>
      </c>
      <c r="K58" s="14">
        <v>30</v>
      </c>
      <c r="L58" s="14">
        <f t="shared" si="2"/>
        <v>414</v>
      </c>
      <c r="M58" s="22" t="s">
        <v>4</v>
      </c>
      <c r="N58" s="19" t="s">
        <v>49</v>
      </c>
      <c r="P58" s="3"/>
    </row>
    <row r="59" spans="1:16" s="2" customFormat="1" ht="17.100000000000001" customHeight="1">
      <c r="A59" s="21">
        <v>25</v>
      </c>
      <c r="B59" s="12" t="s">
        <v>149</v>
      </c>
      <c r="C59" s="12" t="s">
        <v>156</v>
      </c>
      <c r="D59" s="12" t="s">
        <v>157</v>
      </c>
      <c r="E59" s="13" t="s">
        <v>11</v>
      </c>
      <c r="F59" s="12" t="s">
        <v>30</v>
      </c>
      <c r="G59" s="12">
        <v>1</v>
      </c>
      <c r="H59" s="14">
        <f>VLOOKUP(F59,'[1]KOYAS PERFUMARY'!$B$4:$C$131,2,FALSE)</f>
        <v>146</v>
      </c>
      <c r="I59" s="14">
        <f t="shared" si="0"/>
        <v>2</v>
      </c>
      <c r="J59" s="14">
        <f t="shared" si="1"/>
        <v>12</v>
      </c>
      <c r="K59" s="14"/>
      <c r="L59" s="14">
        <f t="shared" si="2"/>
        <v>160</v>
      </c>
      <c r="M59" s="22" t="s">
        <v>12</v>
      </c>
      <c r="N59" s="19" t="s">
        <v>31</v>
      </c>
      <c r="P59" s="3"/>
    </row>
    <row r="60" spans="1:16" s="2" customFormat="1" ht="17.100000000000001" customHeight="1">
      <c r="A60" s="21"/>
      <c r="B60" s="12" t="s">
        <v>149</v>
      </c>
      <c r="C60" s="12" t="s">
        <v>156</v>
      </c>
      <c r="D60" s="12" t="s">
        <v>157</v>
      </c>
      <c r="E60" s="13" t="s">
        <v>11</v>
      </c>
      <c r="F60" s="12" t="s">
        <v>30</v>
      </c>
      <c r="G60" s="12">
        <v>5</v>
      </c>
      <c r="H60" s="14">
        <f>VLOOKUP(F60,'[1]KOYAS PERFUMARY'!$B$4:$E$136,4,FALSE)</f>
        <v>87</v>
      </c>
      <c r="I60" s="14">
        <f t="shared" si="0"/>
        <v>10</v>
      </c>
      <c r="J60" s="14">
        <f t="shared" si="1"/>
        <v>60</v>
      </c>
      <c r="K60" s="14"/>
      <c r="L60" s="14">
        <f t="shared" si="2"/>
        <v>505</v>
      </c>
      <c r="M60" s="22" t="s">
        <v>4</v>
      </c>
      <c r="N60" s="19" t="s">
        <v>31</v>
      </c>
      <c r="P60" s="3"/>
    </row>
    <row r="61" spans="1:16" s="2" customFormat="1" ht="17.100000000000001" customHeight="1">
      <c r="A61" s="21"/>
      <c r="B61" s="12" t="s">
        <v>149</v>
      </c>
      <c r="C61" s="12" t="s">
        <v>156</v>
      </c>
      <c r="D61" s="12" t="s">
        <v>157</v>
      </c>
      <c r="E61" s="13" t="s">
        <v>11</v>
      </c>
      <c r="F61" s="12" t="s">
        <v>30</v>
      </c>
      <c r="G61" s="12">
        <v>1</v>
      </c>
      <c r="H61" s="14">
        <f>VLOOKUP(F61,'[1]KOYAS PERFUMARY'!$B$4:$D$133,3,FALSE)</f>
        <v>70</v>
      </c>
      <c r="I61" s="14">
        <f t="shared" si="0"/>
        <v>2</v>
      </c>
      <c r="J61" s="14">
        <f t="shared" si="1"/>
        <v>12</v>
      </c>
      <c r="K61" s="14">
        <v>30</v>
      </c>
      <c r="L61" s="14">
        <f t="shared" si="2"/>
        <v>114</v>
      </c>
      <c r="M61" s="22" t="s">
        <v>3</v>
      </c>
      <c r="N61" s="19" t="s">
        <v>31</v>
      </c>
      <c r="P61" s="3"/>
    </row>
    <row r="62" spans="1:16" s="2" customFormat="1" ht="17.100000000000001" customHeight="1">
      <c r="A62" s="21">
        <v>26</v>
      </c>
      <c r="B62" s="12" t="s">
        <v>149</v>
      </c>
      <c r="C62" s="12" t="s">
        <v>158</v>
      </c>
      <c r="D62" s="12" t="s">
        <v>159</v>
      </c>
      <c r="E62" s="13" t="s">
        <v>11</v>
      </c>
      <c r="F62" s="12" t="s">
        <v>70</v>
      </c>
      <c r="G62" s="12">
        <v>13</v>
      </c>
      <c r="H62" s="14">
        <f>VLOOKUP(F62,'[1]KOYAS PERFUMARY'!$B$4:$C$131,2,FALSE)</f>
        <v>146</v>
      </c>
      <c r="I62" s="14">
        <f t="shared" si="0"/>
        <v>26</v>
      </c>
      <c r="J62" s="14">
        <f t="shared" si="1"/>
        <v>156</v>
      </c>
      <c r="K62" s="14"/>
      <c r="L62" s="14">
        <f t="shared" si="2"/>
        <v>2080</v>
      </c>
      <c r="M62" s="22" t="s">
        <v>12</v>
      </c>
      <c r="N62" s="19" t="s">
        <v>71</v>
      </c>
      <c r="P62" s="3"/>
    </row>
    <row r="63" spans="1:16" s="2" customFormat="1" ht="17.100000000000001" customHeight="1">
      <c r="A63" s="21"/>
      <c r="B63" s="12" t="s">
        <v>149</v>
      </c>
      <c r="C63" s="12" t="s">
        <v>158</v>
      </c>
      <c r="D63" s="12" t="s">
        <v>159</v>
      </c>
      <c r="E63" s="13" t="s">
        <v>11</v>
      </c>
      <c r="F63" s="12" t="s">
        <v>70</v>
      </c>
      <c r="G63" s="12">
        <v>8</v>
      </c>
      <c r="H63" s="14">
        <f>VLOOKUP(F63,'[1]KOYAS PERFUMARY'!$B$4:$E$136,4,FALSE)</f>
        <v>93</v>
      </c>
      <c r="I63" s="14">
        <f t="shared" si="0"/>
        <v>16</v>
      </c>
      <c r="J63" s="14">
        <f t="shared" si="1"/>
        <v>96</v>
      </c>
      <c r="K63" s="14"/>
      <c r="L63" s="14">
        <f t="shared" si="2"/>
        <v>856</v>
      </c>
      <c r="M63" s="22" t="s">
        <v>4</v>
      </c>
      <c r="N63" s="19" t="s">
        <v>71</v>
      </c>
      <c r="P63" s="3"/>
    </row>
    <row r="64" spans="1:16" s="2" customFormat="1" ht="17.100000000000001" customHeight="1">
      <c r="A64" s="21"/>
      <c r="B64" s="12" t="s">
        <v>149</v>
      </c>
      <c r="C64" s="12" t="s">
        <v>158</v>
      </c>
      <c r="D64" s="12" t="s">
        <v>159</v>
      </c>
      <c r="E64" s="13" t="s">
        <v>11</v>
      </c>
      <c r="F64" s="12" t="s">
        <v>70</v>
      </c>
      <c r="G64" s="12">
        <v>2</v>
      </c>
      <c r="H64" s="14">
        <f>VLOOKUP(F64,'[1]KOYAS PERFUMARY'!$B$4:$D$133,3,FALSE)</f>
        <v>76</v>
      </c>
      <c r="I64" s="14">
        <f t="shared" si="0"/>
        <v>4</v>
      </c>
      <c r="J64" s="14">
        <f t="shared" si="1"/>
        <v>24</v>
      </c>
      <c r="K64" s="14">
        <v>30</v>
      </c>
      <c r="L64" s="14">
        <f t="shared" si="2"/>
        <v>210</v>
      </c>
      <c r="M64" s="22" t="s">
        <v>3</v>
      </c>
      <c r="N64" s="19" t="s">
        <v>71</v>
      </c>
      <c r="P64" s="3"/>
    </row>
    <row r="65" spans="1:16" s="2" customFormat="1" ht="17.100000000000001" customHeight="1">
      <c r="A65" s="21">
        <v>27</v>
      </c>
      <c r="B65" s="12" t="s">
        <v>149</v>
      </c>
      <c r="C65" s="12" t="s">
        <v>160</v>
      </c>
      <c r="D65" s="12" t="s">
        <v>161</v>
      </c>
      <c r="E65" s="13" t="s">
        <v>11</v>
      </c>
      <c r="F65" s="12" t="s">
        <v>65</v>
      </c>
      <c r="G65" s="12">
        <v>7</v>
      </c>
      <c r="H65" s="14">
        <f>VLOOKUP(F65,'[1]KOYAS PERFUMARY'!$B$4:$C$131,2,FALSE)</f>
        <v>111</v>
      </c>
      <c r="I65" s="14">
        <f t="shared" si="0"/>
        <v>14</v>
      </c>
      <c r="J65" s="14">
        <f t="shared" si="1"/>
        <v>84</v>
      </c>
      <c r="K65" s="14"/>
      <c r="L65" s="14">
        <f t="shared" si="2"/>
        <v>875</v>
      </c>
      <c r="M65" s="22" t="s">
        <v>12</v>
      </c>
      <c r="N65" s="19" t="s">
        <v>162</v>
      </c>
      <c r="P65" s="3"/>
    </row>
    <row r="66" spans="1:16" s="2" customFormat="1" ht="17.100000000000001" customHeight="1">
      <c r="A66" s="21"/>
      <c r="B66" s="12" t="s">
        <v>149</v>
      </c>
      <c r="C66" s="12" t="s">
        <v>160</v>
      </c>
      <c r="D66" s="12" t="s">
        <v>161</v>
      </c>
      <c r="E66" s="13" t="s">
        <v>11</v>
      </c>
      <c r="F66" s="12" t="s">
        <v>65</v>
      </c>
      <c r="G66" s="12">
        <v>1</v>
      </c>
      <c r="H66" s="14">
        <f>VLOOKUP(F66,'[1]KOYAS PERFUMARY'!$B$4:$E$136,4,FALSE)</f>
        <v>64</v>
      </c>
      <c r="I66" s="14">
        <f t="shared" si="0"/>
        <v>2</v>
      </c>
      <c r="J66" s="14">
        <f t="shared" si="1"/>
        <v>12</v>
      </c>
      <c r="K66" s="14"/>
      <c r="L66" s="14">
        <f t="shared" si="2"/>
        <v>78</v>
      </c>
      <c r="M66" s="22" t="s">
        <v>4</v>
      </c>
      <c r="N66" s="19" t="s">
        <v>162</v>
      </c>
      <c r="P66" s="3"/>
    </row>
    <row r="67" spans="1:16" s="2" customFormat="1" ht="17.100000000000001" customHeight="1">
      <c r="A67" s="21"/>
      <c r="B67" s="12" t="s">
        <v>149</v>
      </c>
      <c r="C67" s="12" t="s">
        <v>160</v>
      </c>
      <c r="D67" s="12" t="s">
        <v>161</v>
      </c>
      <c r="E67" s="13" t="s">
        <v>11</v>
      </c>
      <c r="F67" s="12" t="s">
        <v>65</v>
      </c>
      <c r="G67" s="12">
        <v>51</v>
      </c>
      <c r="H67" s="14">
        <f>VLOOKUP(F67,'[1]KOYAS PERFUMARY'!$B$4:$D$133,3,FALSE)</f>
        <v>58</v>
      </c>
      <c r="I67" s="14">
        <f t="shared" si="0"/>
        <v>102</v>
      </c>
      <c r="J67" s="14">
        <f t="shared" si="1"/>
        <v>612</v>
      </c>
      <c r="K67" s="14">
        <v>30</v>
      </c>
      <c r="L67" s="14">
        <f t="shared" si="2"/>
        <v>3702</v>
      </c>
      <c r="M67" s="22" t="s">
        <v>3</v>
      </c>
      <c r="N67" s="19" t="s">
        <v>162</v>
      </c>
      <c r="P67" s="3"/>
    </row>
    <row r="68" spans="1:16" s="2" customFormat="1" ht="17.100000000000001" customHeight="1">
      <c r="A68" s="21">
        <v>28</v>
      </c>
      <c r="B68" s="12" t="s">
        <v>149</v>
      </c>
      <c r="C68" s="12" t="s">
        <v>163</v>
      </c>
      <c r="D68" s="12" t="s">
        <v>164</v>
      </c>
      <c r="E68" s="13" t="s">
        <v>11</v>
      </c>
      <c r="F68" s="13" t="s">
        <v>78</v>
      </c>
      <c r="G68" s="12">
        <v>5</v>
      </c>
      <c r="H68" s="14">
        <f>VLOOKUP(F68,'[1]KOYAS PERFUMARY'!$B$4:$C$131,2,FALSE)</f>
        <v>158</v>
      </c>
      <c r="I68" s="14">
        <f t="shared" ref="I68:I110" si="4">G68*2</f>
        <v>10</v>
      </c>
      <c r="J68" s="14">
        <f t="shared" ref="J68:J110" si="5">G68*12</f>
        <v>60</v>
      </c>
      <c r="K68" s="14"/>
      <c r="L68" s="14">
        <f t="shared" ref="L68:L110" si="6">G68*H68+I68+J68+K68</f>
        <v>860</v>
      </c>
      <c r="M68" s="22" t="s">
        <v>12</v>
      </c>
      <c r="N68" s="19" t="s">
        <v>79</v>
      </c>
      <c r="P68" s="3"/>
    </row>
    <row r="69" spans="1:16" s="2" customFormat="1" ht="17.100000000000001" customHeight="1">
      <c r="A69" s="21"/>
      <c r="B69" s="12" t="s">
        <v>149</v>
      </c>
      <c r="C69" s="12" t="s">
        <v>163</v>
      </c>
      <c r="D69" s="12" t="s">
        <v>164</v>
      </c>
      <c r="E69" s="13" t="s">
        <v>11</v>
      </c>
      <c r="F69" s="13" t="s">
        <v>78</v>
      </c>
      <c r="G69" s="12">
        <v>6</v>
      </c>
      <c r="H69" s="14">
        <f>VLOOKUP(F69,'[1]KOYAS PERFUMARY'!$B$4:$E$136,4,FALSE)</f>
        <v>99</v>
      </c>
      <c r="I69" s="14">
        <f t="shared" si="4"/>
        <v>12</v>
      </c>
      <c r="J69" s="14">
        <f t="shared" si="5"/>
        <v>72</v>
      </c>
      <c r="K69" s="14"/>
      <c r="L69" s="14">
        <f t="shared" si="6"/>
        <v>678</v>
      </c>
      <c r="M69" s="22" t="s">
        <v>4</v>
      </c>
      <c r="N69" s="19" t="s">
        <v>79</v>
      </c>
      <c r="P69" s="3"/>
    </row>
    <row r="70" spans="1:16" s="2" customFormat="1" ht="17.100000000000001" customHeight="1">
      <c r="A70" s="21"/>
      <c r="B70" s="12" t="s">
        <v>149</v>
      </c>
      <c r="C70" s="12" t="s">
        <v>163</v>
      </c>
      <c r="D70" s="12" t="s">
        <v>164</v>
      </c>
      <c r="E70" s="13" t="s">
        <v>11</v>
      </c>
      <c r="F70" s="13" t="s">
        <v>78</v>
      </c>
      <c r="G70" s="12">
        <v>1</v>
      </c>
      <c r="H70" s="14">
        <f>VLOOKUP(F70,'[1]KOYAS PERFUMARY'!$B$4:$D$133,3,FALSE)</f>
        <v>82</v>
      </c>
      <c r="I70" s="14">
        <f t="shared" si="4"/>
        <v>2</v>
      </c>
      <c r="J70" s="14">
        <f t="shared" si="5"/>
        <v>12</v>
      </c>
      <c r="K70" s="14">
        <v>30</v>
      </c>
      <c r="L70" s="14">
        <f t="shared" si="6"/>
        <v>126</v>
      </c>
      <c r="M70" s="22" t="s">
        <v>3</v>
      </c>
      <c r="N70" s="19" t="s">
        <v>79</v>
      </c>
      <c r="P70" s="3"/>
    </row>
    <row r="71" spans="1:16" s="2" customFormat="1" ht="17.100000000000001" customHeight="1">
      <c r="A71" s="21">
        <v>29</v>
      </c>
      <c r="B71" s="12" t="s">
        <v>165</v>
      </c>
      <c r="C71" s="12" t="s">
        <v>166</v>
      </c>
      <c r="D71" s="12" t="s">
        <v>167</v>
      </c>
      <c r="E71" s="13" t="s">
        <v>11</v>
      </c>
      <c r="F71" s="12" t="s">
        <v>37</v>
      </c>
      <c r="G71" s="12">
        <v>29</v>
      </c>
      <c r="H71" s="14">
        <f>VLOOKUP(F71,'[1]KOYAS PERFUMARY'!$B$4:$E$136,4,FALSE)</f>
        <v>70</v>
      </c>
      <c r="I71" s="14">
        <f t="shared" si="4"/>
        <v>58</v>
      </c>
      <c r="J71" s="14">
        <f t="shared" si="5"/>
        <v>348</v>
      </c>
      <c r="K71" s="14"/>
      <c r="L71" s="14">
        <f t="shared" si="6"/>
        <v>2436</v>
      </c>
      <c r="M71" s="22" t="s">
        <v>4</v>
      </c>
      <c r="N71" s="19" t="s">
        <v>53</v>
      </c>
      <c r="P71" s="3"/>
    </row>
    <row r="72" spans="1:16" s="2" customFormat="1" ht="17.100000000000001" customHeight="1">
      <c r="A72" s="21"/>
      <c r="B72" s="12" t="s">
        <v>165</v>
      </c>
      <c r="C72" s="12" t="s">
        <v>166</v>
      </c>
      <c r="D72" s="12" t="s">
        <v>167</v>
      </c>
      <c r="E72" s="13" t="s">
        <v>11</v>
      </c>
      <c r="F72" s="12" t="s">
        <v>37</v>
      </c>
      <c r="G72" s="12">
        <v>2</v>
      </c>
      <c r="H72" s="14">
        <f>VLOOKUP(F72,'[1]KOYAS PERFUMARY'!$B$4:$D$133,3,FALSE)</f>
        <v>58</v>
      </c>
      <c r="I72" s="14">
        <f t="shared" si="4"/>
        <v>4</v>
      </c>
      <c r="J72" s="14">
        <f t="shared" si="5"/>
        <v>24</v>
      </c>
      <c r="K72" s="14"/>
      <c r="L72" s="14">
        <f t="shared" si="6"/>
        <v>144</v>
      </c>
      <c r="M72" s="22" t="s">
        <v>3</v>
      </c>
      <c r="N72" s="19" t="s">
        <v>53</v>
      </c>
      <c r="P72" s="3"/>
    </row>
    <row r="73" spans="1:16" s="2" customFormat="1" ht="17.100000000000001" customHeight="1">
      <c r="A73" s="21"/>
      <c r="B73" s="12" t="s">
        <v>165</v>
      </c>
      <c r="C73" s="12" t="s">
        <v>166</v>
      </c>
      <c r="D73" s="12" t="s">
        <v>167</v>
      </c>
      <c r="E73" s="13" t="s">
        <v>11</v>
      </c>
      <c r="F73" s="12" t="s">
        <v>37</v>
      </c>
      <c r="G73" s="12">
        <v>21</v>
      </c>
      <c r="H73" s="14">
        <f>VLOOKUP(F73,'[1]KOYAS PERFUMARY'!$B$4:$C$131,2,FALSE)</f>
        <v>111</v>
      </c>
      <c r="I73" s="14">
        <f t="shared" si="4"/>
        <v>42</v>
      </c>
      <c r="J73" s="14">
        <f t="shared" si="5"/>
        <v>252</v>
      </c>
      <c r="K73" s="14">
        <v>30</v>
      </c>
      <c r="L73" s="14">
        <f t="shared" si="6"/>
        <v>2655</v>
      </c>
      <c r="M73" s="22" t="s">
        <v>12</v>
      </c>
      <c r="N73" s="19" t="s">
        <v>53</v>
      </c>
      <c r="P73" s="3"/>
    </row>
    <row r="74" spans="1:16" s="2" customFormat="1" ht="17.100000000000001" customHeight="1">
      <c r="A74" s="21">
        <v>30</v>
      </c>
      <c r="B74" s="12" t="s">
        <v>165</v>
      </c>
      <c r="C74" s="12" t="s">
        <v>168</v>
      </c>
      <c r="D74" s="12" t="s">
        <v>169</v>
      </c>
      <c r="E74" s="13" t="s">
        <v>11</v>
      </c>
      <c r="F74" s="12" t="s">
        <v>40</v>
      </c>
      <c r="G74" s="12">
        <v>1</v>
      </c>
      <c r="H74" s="14">
        <f>VLOOKUP(F74,'[1]KOYAS PERFUMARY'!$B$4:$C$131,2,FALSE)</f>
        <v>93</v>
      </c>
      <c r="I74" s="14">
        <f t="shared" si="4"/>
        <v>2</v>
      </c>
      <c r="J74" s="14">
        <f t="shared" si="5"/>
        <v>12</v>
      </c>
      <c r="K74" s="14"/>
      <c r="L74" s="14">
        <f t="shared" si="6"/>
        <v>107</v>
      </c>
      <c r="M74" s="22" t="s">
        <v>12</v>
      </c>
      <c r="N74" s="19" t="s">
        <v>41</v>
      </c>
      <c r="P74" s="3"/>
    </row>
    <row r="75" spans="1:16" s="2" customFormat="1" ht="17.100000000000001" customHeight="1">
      <c r="A75" s="21"/>
      <c r="B75" s="12" t="s">
        <v>165</v>
      </c>
      <c r="C75" s="12" t="s">
        <v>168</v>
      </c>
      <c r="D75" s="12" t="s">
        <v>169</v>
      </c>
      <c r="E75" s="13" t="s">
        <v>11</v>
      </c>
      <c r="F75" s="12" t="s">
        <v>40</v>
      </c>
      <c r="G75" s="12">
        <v>31</v>
      </c>
      <c r="H75" s="14">
        <f>VLOOKUP(F75,'[1]KOYAS PERFUMARY'!$B$4:$E$136,4,FALSE)</f>
        <v>58</v>
      </c>
      <c r="I75" s="14">
        <f t="shared" si="4"/>
        <v>62</v>
      </c>
      <c r="J75" s="14">
        <f t="shared" si="5"/>
        <v>372</v>
      </c>
      <c r="K75" s="14"/>
      <c r="L75" s="14">
        <f t="shared" si="6"/>
        <v>2232</v>
      </c>
      <c r="M75" s="22" t="s">
        <v>4</v>
      </c>
      <c r="N75" s="19" t="s">
        <v>41</v>
      </c>
      <c r="P75" s="3"/>
    </row>
    <row r="76" spans="1:16" s="2" customFormat="1" ht="17.100000000000001" customHeight="1">
      <c r="A76" s="21"/>
      <c r="B76" s="12" t="s">
        <v>165</v>
      </c>
      <c r="C76" s="12" t="s">
        <v>168</v>
      </c>
      <c r="D76" s="12" t="s">
        <v>169</v>
      </c>
      <c r="E76" s="13" t="s">
        <v>11</v>
      </c>
      <c r="F76" s="12" t="s">
        <v>40</v>
      </c>
      <c r="G76" s="12">
        <v>1</v>
      </c>
      <c r="H76" s="14">
        <f>VLOOKUP(F76,'[1]KOYAS PERFUMARY'!$B$4:$D$133,3,FALSE)</f>
        <v>53</v>
      </c>
      <c r="I76" s="14">
        <f t="shared" si="4"/>
        <v>2</v>
      </c>
      <c r="J76" s="14">
        <f t="shared" si="5"/>
        <v>12</v>
      </c>
      <c r="K76" s="14">
        <v>30</v>
      </c>
      <c r="L76" s="14">
        <f t="shared" si="6"/>
        <v>97</v>
      </c>
      <c r="M76" s="22" t="s">
        <v>3</v>
      </c>
      <c r="N76" s="19" t="s">
        <v>41</v>
      </c>
      <c r="P76" s="3"/>
    </row>
    <row r="77" spans="1:16" s="2" customFormat="1" ht="17.100000000000001" customHeight="1">
      <c r="A77" s="21">
        <v>31</v>
      </c>
      <c r="B77" s="12" t="s">
        <v>165</v>
      </c>
      <c r="C77" s="12" t="s">
        <v>170</v>
      </c>
      <c r="D77" s="12" t="s">
        <v>171</v>
      </c>
      <c r="E77" s="13" t="s">
        <v>11</v>
      </c>
      <c r="F77" s="12" t="s">
        <v>72</v>
      </c>
      <c r="G77" s="12">
        <v>5</v>
      </c>
      <c r="H77" s="14">
        <f>VLOOKUP(F77,'[1]KOYAS PERFUMARY'!$B$4:$C$131,2,FALSE)</f>
        <v>221</v>
      </c>
      <c r="I77" s="14">
        <f t="shared" si="4"/>
        <v>10</v>
      </c>
      <c r="J77" s="14">
        <f t="shared" si="5"/>
        <v>60</v>
      </c>
      <c r="K77" s="14">
        <v>30</v>
      </c>
      <c r="L77" s="14">
        <f t="shared" si="6"/>
        <v>1205</v>
      </c>
      <c r="M77" s="22" t="s">
        <v>12</v>
      </c>
      <c r="N77" s="19" t="s">
        <v>172</v>
      </c>
      <c r="P77" s="3"/>
    </row>
    <row r="78" spans="1:16" s="2" customFormat="1" ht="17.100000000000001" customHeight="1">
      <c r="A78" s="21">
        <f t="shared" ref="A78:A100" si="7">A77+1</f>
        <v>32</v>
      </c>
      <c r="B78" s="12" t="s">
        <v>173</v>
      </c>
      <c r="C78" s="12" t="s">
        <v>174</v>
      </c>
      <c r="D78" s="12" t="s">
        <v>175</v>
      </c>
      <c r="E78" s="13" t="s">
        <v>11</v>
      </c>
      <c r="F78" s="12" t="s">
        <v>57</v>
      </c>
      <c r="G78" s="12">
        <v>6</v>
      </c>
      <c r="H78" s="14">
        <f>VLOOKUP(F78,'[1]KOYAS PERFUMARY'!$B$4:$C$131,2,FALSE)</f>
        <v>195</v>
      </c>
      <c r="I78" s="14">
        <f t="shared" si="4"/>
        <v>12</v>
      </c>
      <c r="J78" s="14">
        <f t="shared" si="5"/>
        <v>72</v>
      </c>
      <c r="K78" s="14"/>
      <c r="L78" s="14">
        <f t="shared" si="6"/>
        <v>1254</v>
      </c>
      <c r="M78" s="22" t="s">
        <v>12</v>
      </c>
      <c r="N78" s="19" t="s">
        <v>58</v>
      </c>
      <c r="P78" s="3"/>
    </row>
    <row r="79" spans="1:16" s="2" customFormat="1" ht="17.100000000000001" customHeight="1">
      <c r="A79" s="21"/>
      <c r="B79" s="12" t="s">
        <v>173</v>
      </c>
      <c r="C79" s="12" t="s">
        <v>174</v>
      </c>
      <c r="D79" s="12" t="s">
        <v>175</v>
      </c>
      <c r="E79" s="13" t="s">
        <v>11</v>
      </c>
      <c r="F79" s="12" t="s">
        <v>57</v>
      </c>
      <c r="G79" s="12">
        <v>5</v>
      </c>
      <c r="H79" s="14">
        <f>VLOOKUP(F79,'[1]KOYAS PERFUMARY'!$B$4:$E$136,4,FALSE)</f>
        <v>97</v>
      </c>
      <c r="I79" s="14">
        <f t="shared" si="4"/>
        <v>10</v>
      </c>
      <c r="J79" s="14">
        <f t="shared" si="5"/>
        <v>60</v>
      </c>
      <c r="K79" s="14">
        <v>30</v>
      </c>
      <c r="L79" s="14">
        <f t="shared" si="6"/>
        <v>585</v>
      </c>
      <c r="M79" s="22" t="s">
        <v>4</v>
      </c>
      <c r="N79" s="19" t="s">
        <v>58</v>
      </c>
      <c r="P79" s="3"/>
    </row>
    <row r="80" spans="1:16" s="2" customFormat="1" ht="17.100000000000001" customHeight="1">
      <c r="A80" s="21">
        <v>33</v>
      </c>
      <c r="B80" s="12" t="s">
        <v>176</v>
      </c>
      <c r="C80" s="12" t="s">
        <v>177</v>
      </c>
      <c r="D80" s="12" t="s">
        <v>178</v>
      </c>
      <c r="E80" s="13" t="s">
        <v>11</v>
      </c>
      <c r="F80" s="12" t="s">
        <v>59</v>
      </c>
      <c r="G80" s="12">
        <v>9</v>
      </c>
      <c r="H80" s="14">
        <f>VLOOKUP(F80,'[1]KOYAS PERFUMARY'!$B$4:$C$131,2,FALSE)</f>
        <v>82</v>
      </c>
      <c r="I80" s="14">
        <f t="shared" si="4"/>
        <v>18</v>
      </c>
      <c r="J80" s="14">
        <f t="shared" si="5"/>
        <v>108</v>
      </c>
      <c r="K80" s="14"/>
      <c r="L80" s="14">
        <f t="shared" si="6"/>
        <v>864</v>
      </c>
      <c r="M80" s="22" t="s">
        <v>12</v>
      </c>
      <c r="N80" s="19" t="s">
        <v>60</v>
      </c>
      <c r="P80" s="3"/>
    </row>
    <row r="81" spans="1:16" s="2" customFormat="1" ht="17.100000000000001" customHeight="1">
      <c r="A81" s="21"/>
      <c r="B81" s="12" t="s">
        <v>176</v>
      </c>
      <c r="C81" s="12" t="s">
        <v>177</v>
      </c>
      <c r="D81" s="12" t="s">
        <v>178</v>
      </c>
      <c r="E81" s="13" t="s">
        <v>11</v>
      </c>
      <c r="F81" s="12" t="s">
        <v>59</v>
      </c>
      <c r="G81" s="12">
        <v>2</v>
      </c>
      <c r="H81" s="14">
        <f>VLOOKUP(F81,'[1]KOYAS PERFUMARY'!$B$4:$E$136,4,FALSE)</f>
        <v>58</v>
      </c>
      <c r="I81" s="14">
        <f t="shared" si="4"/>
        <v>4</v>
      </c>
      <c r="J81" s="14">
        <f t="shared" si="5"/>
        <v>24</v>
      </c>
      <c r="K81" s="14"/>
      <c r="L81" s="14">
        <f t="shared" si="6"/>
        <v>144</v>
      </c>
      <c r="M81" s="22" t="s">
        <v>4</v>
      </c>
      <c r="N81" s="19" t="s">
        <v>60</v>
      </c>
      <c r="P81" s="3"/>
    </row>
    <row r="82" spans="1:16" s="2" customFormat="1" ht="17.100000000000001" customHeight="1">
      <c r="A82" s="21"/>
      <c r="B82" s="12" t="s">
        <v>176</v>
      </c>
      <c r="C82" s="12" t="s">
        <v>177</v>
      </c>
      <c r="D82" s="12" t="s">
        <v>178</v>
      </c>
      <c r="E82" s="13" t="s">
        <v>11</v>
      </c>
      <c r="F82" s="12" t="s">
        <v>59</v>
      </c>
      <c r="G82" s="12">
        <v>5</v>
      </c>
      <c r="H82" s="14">
        <f>VLOOKUP(F82,'[1]KOYAS PERFUMARY'!$B$4:$D$133,3,FALSE)</f>
        <v>46</v>
      </c>
      <c r="I82" s="14">
        <f t="shared" si="4"/>
        <v>10</v>
      </c>
      <c r="J82" s="14">
        <f t="shared" si="5"/>
        <v>60</v>
      </c>
      <c r="K82" s="14">
        <v>30</v>
      </c>
      <c r="L82" s="14">
        <f t="shared" si="6"/>
        <v>330</v>
      </c>
      <c r="M82" s="22" t="s">
        <v>3</v>
      </c>
      <c r="N82" s="19" t="s">
        <v>60</v>
      </c>
      <c r="P82" s="3"/>
    </row>
    <row r="83" spans="1:16" s="2" customFormat="1" ht="17.100000000000001" customHeight="1">
      <c r="A83" s="21">
        <v>34</v>
      </c>
      <c r="B83" s="12" t="s">
        <v>176</v>
      </c>
      <c r="C83" s="12" t="s">
        <v>179</v>
      </c>
      <c r="D83" s="12" t="s">
        <v>180</v>
      </c>
      <c r="E83" s="13" t="s">
        <v>11</v>
      </c>
      <c r="F83" s="12" t="s">
        <v>181</v>
      </c>
      <c r="G83" s="12">
        <v>21</v>
      </c>
      <c r="H83" s="14">
        <f>VLOOKUP(F83,'[1]KOYAS PERFUMARY'!$B$4:$E$136,4,FALSE)</f>
        <v>93</v>
      </c>
      <c r="I83" s="14">
        <f t="shared" si="4"/>
        <v>42</v>
      </c>
      <c r="J83" s="14">
        <f t="shared" si="5"/>
        <v>252</v>
      </c>
      <c r="K83" s="14"/>
      <c r="L83" s="14">
        <f t="shared" si="6"/>
        <v>2247</v>
      </c>
      <c r="M83" s="22" t="s">
        <v>4</v>
      </c>
      <c r="N83" s="19" t="s">
        <v>182</v>
      </c>
      <c r="P83" s="3"/>
    </row>
    <row r="84" spans="1:16" s="2" customFormat="1" ht="17.100000000000001" customHeight="1">
      <c r="A84" s="21"/>
      <c r="B84" s="12" t="s">
        <v>176</v>
      </c>
      <c r="C84" s="12" t="s">
        <v>179</v>
      </c>
      <c r="D84" s="12" t="s">
        <v>180</v>
      </c>
      <c r="E84" s="13" t="s">
        <v>11</v>
      </c>
      <c r="F84" s="12" t="s">
        <v>181</v>
      </c>
      <c r="G84" s="12">
        <v>22</v>
      </c>
      <c r="H84" s="14">
        <f>VLOOKUP(F84,'[1]KOYAS PERFUMARY'!$B$4:$C$131,2,FALSE)</f>
        <v>140</v>
      </c>
      <c r="I84" s="14">
        <f t="shared" si="4"/>
        <v>44</v>
      </c>
      <c r="J84" s="14">
        <f t="shared" si="5"/>
        <v>264</v>
      </c>
      <c r="K84" s="14">
        <v>30</v>
      </c>
      <c r="L84" s="14">
        <f t="shared" si="6"/>
        <v>3418</v>
      </c>
      <c r="M84" s="22" t="s">
        <v>12</v>
      </c>
      <c r="N84" s="19" t="s">
        <v>182</v>
      </c>
      <c r="P84" s="3"/>
    </row>
    <row r="85" spans="1:16" s="2" customFormat="1" ht="17.100000000000001" customHeight="1">
      <c r="A85" s="21">
        <v>35</v>
      </c>
      <c r="B85" s="12" t="s">
        <v>183</v>
      </c>
      <c r="C85" s="12" t="s">
        <v>184</v>
      </c>
      <c r="D85" s="12" t="s">
        <v>185</v>
      </c>
      <c r="E85" s="13" t="s">
        <v>11</v>
      </c>
      <c r="F85" s="12" t="s">
        <v>50</v>
      </c>
      <c r="G85" s="12">
        <v>2</v>
      </c>
      <c r="H85" s="14">
        <f>VLOOKUP(F85,'[1]KOYAS PERFUMARY'!$B$4:$C$131,2,FALSE)</f>
        <v>76</v>
      </c>
      <c r="I85" s="14">
        <f t="shared" si="4"/>
        <v>4</v>
      </c>
      <c r="J85" s="14">
        <f t="shared" si="5"/>
        <v>24</v>
      </c>
      <c r="K85" s="14"/>
      <c r="L85" s="14">
        <f t="shared" si="6"/>
        <v>180</v>
      </c>
      <c r="M85" s="22" t="s">
        <v>12</v>
      </c>
      <c r="N85" s="19" t="s">
        <v>77</v>
      </c>
      <c r="P85" s="3"/>
    </row>
    <row r="86" spans="1:16" s="2" customFormat="1" ht="17.100000000000001" customHeight="1">
      <c r="A86" s="21"/>
      <c r="B86" s="12" t="s">
        <v>183</v>
      </c>
      <c r="C86" s="12" t="s">
        <v>184</v>
      </c>
      <c r="D86" s="12" t="s">
        <v>185</v>
      </c>
      <c r="E86" s="13" t="s">
        <v>11</v>
      </c>
      <c r="F86" s="12" t="s">
        <v>50</v>
      </c>
      <c r="G86" s="12">
        <v>5</v>
      </c>
      <c r="H86" s="14">
        <f>VLOOKUP(F86,'[1]KOYAS PERFUMARY'!$B$4:$D$133,3,FALSE)</f>
        <v>41</v>
      </c>
      <c r="I86" s="14">
        <f t="shared" si="4"/>
        <v>10</v>
      </c>
      <c r="J86" s="14">
        <f t="shared" si="5"/>
        <v>60</v>
      </c>
      <c r="K86" s="14">
        <v>30</v>
      </c>
      <c r="L86" s="14">
        <f t="shared" si="6"/>
        <v>305</v>
      </c>
      <c r="M86" s="22" t="s">
        <v>3</v>
      </c>
      <c r="N86" s="19" t="s">
        <v>77</v>
      </c>
      <c r="P86" s="3"/>
    </row>
    <row r="87" spans="1:16" s="2" customFormat="1" ht="17.100000000000001" customHeight="1">
      <c r="A87" s="21">
        <v>36</v>
      </c>
      <c r="B87" s="12" t="s">
        <v>183</v>
      </c>
      <c r="C87" s="12" t="s">
        <v>186</v>
      </c>
      <c r="D87" s="12" t="s">
        <v>187</v>
      </c>
      <c r="E87" s="13" t="s">
        <v>11</v>
      </c>
      <c r="F87" s="12" t="s">
        <v>188</v>
      </c>
      <c r="G87" s="12">
        <v>9</v>
      </c>
      <c r="H87" s="14">
        <f>VLOOKUP(F87,'[1]KOYAS PERFUMARY'!$B$4:$C$131,2,FALSE)</f>
        <v>158</v>
      </c>
      <c r="I87" s="14">
        <f t="shared" si="4"/>
        <v>18</v>
      </c>
      <c r="J87" s="14">
        <f t="shared" si="5"/>
        <v>108</v>
      </c>
      <c r="K87" s="14"/>
      <c r="L87" s="14">
        <f t="shared" si="6"/>
        <v>1548</v>
      </c>
      <c r="M87" s="22" t="s">
        <v>12</v>
      </c>
      <c r="N87" s="19" t="s">
        <v>189</v>
      </c>
      <c r="P87" s="3"/>
    </row>
    <row r="88" spans="1:16" s="2" customFormat="1" ht="17.100000000000001" customHeight="1">
      <c r="A88" s="21"/>
      <c r="B88" s="12" t="s">
        <v>183</v>
      </c>
      <c r="C88" s="12" t="s">
        <v>186</v>
      </c>
      <c r="D88" s="12" t="s">
        <v>187</v>
      </c>
      <c r="E88" s="13" t="s">
        <v>11</v>
      </c>
      <c r="F88" s="12" t="s">
        <v>188</v>
      </c>
      <c r="G88" s="12">
        <v>2</v>
      </c>
      <c r="H88" s="14">
        <f>VLOOKUP(F88,'[1]KOYAS PERFUMARY'!$B$4:$E$136,4,FALSE)</f>
        <v>99</v>
      </c>
      <c r="I88" s="14">
        <f t="shared" si="4"/>
        <v>4</v>
      </c>
      <c r="J88" s="14">
        <f t="shared" si="5"/>
        <v>24</v>
      </c>
      <c r="K88" s="14"/>
      <c r="L88" s="14">
        <f t="shared" si="6"/>
        <v>226</v>
      </c>
      <c r="M88" s="22" t="s">
        <v>4</v>
      </c>
      <c r="N88" s="19" t="s">
        <v>189</v>
      </c>
      <c r="P88" s="3"/>
    </row>
    <row r="89" spans="1:16" s="2" customFormat="1" ht="17.100000000000001" customHeight="1">
      <c r="A89" s="21"/>
      <c r="B89" s="12" t="s">
        <v>183</v>
      </c>
      <c r="C89" s="12" t="s">
        <v>186</v>
      </c>
      <c r="D89" s="12" t="s">
        <v>187</v>
      </c>
      <c r="E89" s="13" t="s">
        <v>11</v>
      </c>
      <c r="F89" s="12" t="s">
        <v>188</v>
      </c>
      <c r="G89" s="12">
        <v>1</v>
      </c>
      <c r="H89" s="14">
        <f>VLOOKUP(F89,'[1]KOYAS PERFUMARY'!$B$4:$D$133,3,FALSE)</f>
        <v>82</v>
      </c>
      <c r="I89" s="14">
        <f t="shared" si="4"/>
        <v>2</v>
      </c>
      <c r="J89" s="14">
        <f t="shared" si="5"/>
        <v>12</v>
      </c>
      <c r="K89" s="14">
        <v>30</v>
      </c>
      <c r="L89" s="14">
        <f t="shared" si="6"/>
        <v>126</v>
      </c>
      <c r="M89" s="22" t="s">
        <v>3</v>
      </c>
      <c r="N89" s="19" t="s">
        <v>189</v>
      </c>
      <c r="P89" s="3"/>
    </row>
    <row r="90" spans="1:16" s="2" customFormat="1" ht="17.100000000000001" customHeight="1">
      <c r="A90" s="21">
        <v>37</v>
      </c>
      <c r="B90" s="12" t="s">
        <v>183</v>
      </c>
      <c r="C90" s="12" t="s">
        <v>190</v>
      </c>
      <c r="D90" s="12" t="s">
        <v>191</v>
      </c>
      <c r="E90" s="13" t="s">
        <v>11</v>
      </c>
      <c r="F90" s="12" t="s">
        <v>75</v>
      </c>
      <c r="G90" s="12">
        <v>5</v>
      </c>
      <c r="H90" s="14">
        <f>VLOOKUP(F90,'[1]KOYAS PERFUMARY'!$B$4:$C$131,2,FALSE)</f>
        <v>93</v>
      </c>
      <c r="I90" s="14">
        <f t="shared" si="4"/>
        <v>10</v>
      </c>
      <c r="J90" s="14">
        <f t="shared" si="5"/>
        <v>60</v>
      </c>
      <c r="K90" s="14"/>
      <c r="L90" s="14">
        <f t="shared" si="6"/>
        <v>535</v>
      </c>
      <c r="M90" s="22" t="s">
        <v>12</v>
      </c>
      <c r="N90" s="19" t="s">
        <v>76</v>
      </c>
      <c r="P90" s="3"/>
    </row>
    <row r="91" spans="1:16" s="2" customFormat="1" ht="17.100000000000001" customHeight="1">
      <c r="A91" s="21"/>
      <c r="B91" s="12" t="s">
        <v>183</v>
      </c>
      <c r="C91" s="12" t="s">
        <v>190</v>
      </c>
      <c r="D91" s="12" t="s">
        <v>191</v>
      </c>
      <c r="E91" s="13" t="s">
        <v>11</v>
      </c>
      <c r="F91" s="12" t="s">
        <v>75</v>
      </c>
      <c r="G91" s="12">
        <v>1</v>
      </c>
      <c r="H91" s="14">
        <f>VLOOKUP(F91,'[1]KOYAS PERFUMARY'!$B$4:$E$136,4,FALSE)</f>
        <v>58</v>
      </c>
      <c r="I91" s="14">
        <f t="shared" si="4"/>
        <v>2</v>
      </c>
      <c r="J91" s="14">
        <f t="shared" si="5"/>
        <v>12</v>
      </c>
      <c r="K91" s="14">
        <v>30</v>
      </c>
      <c r="L91" s="14">
        <f t="shared" si="6"/>
        <v>102</v>
      </c>
      <c r="M91" s="22" t="s">
        <v>4</v>
      </c>
      <c r="N91" s="19" t="s">
        <v>76</v>
      </c>
      <c r="P91" s="3"/>
    </row>
    <row r="92" spans="1:16" s="2" customFormat="1" ht="17.100000000000001" customHeight="1">
      <c r="A92" s="21">
        <v>38</v>
      </c>
      <c r="B92" s="12" t="s">
        <v>192</v>
      </c>
      <c r="C92" s="12" t="s">
        <v>193</v>
      </c>
      <c r="D92" s="12" t="s">
        <v>194</v>
      </c>
      <c r="E92" s="13" t="s">
        <v>11</v>
      </c>
      <c r="F92" s="12" t="s">
        <v>28</v>
      </c>
      <c r="G92" s="12">
        <v>6</v>
      </c>
      <c r="H92" s="14">
        <v>41</v>
      </c>
      <c r="I92" s="14">
        <f t="shared" si="4"/>
        <v>12</v>
      </c>
      <c r="J92" s="14">
        <f t="shared" si="5"/>
        <v>72</v>
      </c>
      <c r="K92" s="14"/>
      <c r="L92" s="14">
        <f t="shared" si="6"/>
        <v>330</v>
      </c>
      <c r="M92" s="22" t="s">
        <v>4</v>
      </c>
      <c r="N92" s="19" t="s">
        <v>29</v>
      </c>
      <c r="P92" s="3"/>
    </row>
    <row r="93" spans="1:16" s="2" customFormat="1" ht="17.100000000000001" customHeight="1">
      <c r="A93" s="21"/>
      <c r="B93" s="12" t="s">
        <v>192</v>
      </c>
      <c r="C93" s="12" t="s">
        <v>193</v>
      </c>
      <c r="D93" s="12" t="s">
        <v>194</v>
      </c>
      <c r="E93" s="13" t="s">
        <v>11</v>
      </c>
      <c r="F93" s="12" t="s">
        <v>28</v>
      </c>
      <c r="G93" s="12">
        <v>2</v>
      </c>
      <c r="H93" s="14">
        <v>53</v>
      </c>
      <c r="I93" s="14">
        <f t="shared" si="4"/>
        <v>4</v>
      </c>
      <c r="J93" s="14">
        <f t="shared" si="5"/>
        <v>24</v>
      </c>
      <c r="K93" s="14"/>
      <c r="L93" s="14">
        <f t="shared" si="6"/>
        <v>134</v>
      </c>
      <c r="M93" s="22" t="s">
        <v>12</v>
      </c>
      <c r="N93" s="19" t="s">
        <v>29</v>
      </c>
      <c r="P93" s="3"/>
    </row>
    <row r="94" spans="1:16" s="2" customFormat="1" ht="17.100000000000001" customHeight="1">
      <c r="A94" s="21"/>
      <c r="B94" s="12" t="s">
        <v>192</v>
      </c>
      <c r="C94" s="12" t="s">
        <v>193</v>
      </c>
      <c r="D94" s="12" t="s">
        <v>194</v>
      </c>
      <c r="E94" s="13" t="s">
        <v>11</v>
      </c>
      <c r="F94" s="12" t="s">
        <v>28</v>
      </c>
      <c r="G94" s="12">
        <v>4</v>
      </c>
      <c r="H94" s="14">
        <v>29</v>
      </c>
      <c r="I94" s="14">
        <f t="shared" si="4"/>
        <v>8</v>
      </c>
      <c r="J94" s="14">
        <f t="shared" si="5"/>
        <v>48</v>
      </c>
      <c r="K94" s="14">
        <v>30</v>
      </c>
      <c r="L94" s="14">
        <f t="shared" si="6"/>
        <v>202</v>
      </c>
      <c r="M94" s="22" t="s">
        <v>3</v>
      </c>
      <c r="N94" s="19" t="s">
        <v>29</v>
      </c>
      <c r="P94" s="3"/>
    </row>
    <row r="95" spans="1:16" s="2" customFormat="1" ht="17.100000000000001" customHeight="1">
      <c r="A95" s="21">
        <v>39</v>
      </c>
      <c r="B95" s="12" t="s">
        <v>192</v>
      </c>
      <c r="C95" s="12" t="s">
        <v>195</v>
      </c>
      <c r="D95" s="12" t="s">
        <v>196</v>
      </c>
      <c r="E95" s="13" t="s">
        <v>11</v>
      </c>
      <c r="F95" s="12" t="s">
        <v>73</v>
      </c>
      <c r="G95" s="12">
        <v>5</v>
      </c>
      <c r="H95" s="14">
        <f>VLOOKUP(F95,'[1]KOYAS PERFUMARY'!$B$4:$E$136,4,FALSE)</f>
        <v>58</v>
      </c>
      <c r="I95" s="14">
        <f t="shared" si="4"/>
        <v>10</v>
      </c>
      <c r="J95" s="14">
        <f t="shared" si="5"/>
        <v>60</v>
      </c>
      <c r="K95" s="14"/>
      <c r="L95" s="14">
        <f t="shared" si="6"/>
        <v>360</v>
      </c>
      <c r="M95" s="22" t="s">
        <v>4</v>
      </c>
      <c r="N95" s="19" t="s">
        <v>74</v>
      </c>
      <c r="P95" s="3"/>
    </row>
    <row r="96" spans="1:16" s="2" customFormat="1" ht="17.100000000000001" customHeight="1">
      <c r="A96" s="21"/>
      <c r="B96" s="12" t="s">
        <v>192</v>
      </c>
      <c r="C96" s="12" t="s">
        <v>195</v>
      </c>
      <c r="D96" s="12" t="s">
        <v>196</v>
      </c>
      <c r="E96" s="13" t="s">
        <v>11</v>
      </c>
      <c r="F96" s="12" t="s">
        <v>73</v>
      </c>
      <c r="G96" s="12">
        <v>2</v>
      </c>
      <c r="H96" s="14">
        <f>VLOOKUP(F96,'[1]KOYAS PERFUMARY'!$B$4:$D$133,3,FALSE)</f>
        <v>53</v>
      </c>
      <c r="I96" s="14">
        <f t="shared" si="4"/>
        <v>4</v>
      </c>
      <c r="J96" s="14">
        <f t="shared" si="5"/>
        <v>24</v>
      </c>
      <c r="K96" s="14">
        <v>30</v>
      </c>
      <c r="L96" s="14">
        <f t="shared" si="6"/>
        <v>164</v>
      </c>
      <c r="M96" s="22" t="s">
        <v>3</v>
      </c>
      <c r="N96" s="19" t="s">
        <v>74</v>
      </c>
      <c r="P96" s="3"/>
    </row>
    <row r="97" spans="1:16" s="2" customFormat="1" ht="17.100000000000001" customHeight="1">
      <c r="A97" s="21">
        <v>40</v>
      </c>
      <c r="B97" s="12" t="s">
        <v>192</v>
      </c>
      <c r="C97" s="12" t="s">
        <v>197</v>
      </c>
      <c r="D97" s="12" t="s">
        <v>198</v>
      </c>
      <c r="E97" s="13" t="s">
        <v>11</v>
      </c>
      <c r="F97" s="12" t="s">
        <v>63</v>
      </c>
      <c r="G97" s="12">
        <v>5</v>
      </c>
      <c r="H97" s="14">
        <f>VLOOKUP(F97,'[1]KOYAS PERFUMARY'!$B$4:$C$131,2,FALSE)</f>
        <v>204</v>
      </c>
      <c r="I97" s="14">
        <f t="shared" si="4"/>
        <v>10</v>
      </c>
      <c r="J97" s="14">
        <f t="shared" si="5"/>
        <v>60</v>
      </c>
      <c r="K97" s="14"/>
      <c r="L97" s="14">
        <f t="shared" si="6"/>
        <v>1090</v>
      </c>
      <c r="M97" s="22" t="s">
        <v>12</v>
      </c>
      <c r="N97" s="19" t="s">
        <v>64</v>
      </c>
      <c r="P97" s="3"/>
    </row>
    <row r="98" spans="1:16" s="2" customFormat="1" ht="17.100000000000001" customHeight="1">
      <c r="A98" s="21"/>
      <c r="B98" s="12" t="s">
        <v>192</v>
      </c>
      <c r="C98" s="12" t="s">
        <v>197</v>
      </c>
      <c r="D98" s="12" t="s">
        <v>198</v>
      </c>
      <c r="E98" s="13" t="s">
        <v>11</v>
      </c>
      <c r="F98" s="12" t="s">
        <v>63</v>
      </c>
      <c r="G98" s="12">
        <v>1</v>
      </c>
      <c r="H98" s="14">
        <f>VLOOKUP(F98,'[1]KOYAS PERFUMARY'!$B$4:$D$133,3,FALSE)</f>
        <v>82</v>
      </c>
      <c r="I98" s="14">
        <f t="shared" si="4"/>
        <v>2</v>
      </c>
      <c r="J98" s="14">
        <f t="shared" si="5"/>
        <v>12</v>
      </c>
      <c r="K98" s="14">
        <v>30</v>
      </c>
      <c r="L98" s="14">
        <f t="shared" si="6"/>
        <v>126</v>
      </c>
      <c r="M98" s="22" t="s">
        <v>3</v>
      </c>
      <c r="N98" s="19" t="s">
        <v>64</v>
      </c>
      <c r="P98" s="3"/>
    </row>
    <row r="99" spans="1:16" s="2" customFormat="1" ht="17.100000000000001" customHeight="1">
      <c r="A99" s="21">
        <v>41</v>
      </c>
      <c r="B99" s="12" t="s">
        <v>192</v>
      </c>
      <c r="C99" s="12" t="s">
        <v>199</v>
      </c>
      <c r="D99" s="12" t="s">
        <v>200</v>
      </c>
      <c r="E99" s="13" t="s">
        <v>11</v>
      </c>
      <c r="F99" s="12" t="s">
        <v>46</v>
      </c>
      <c r="G99" s="12">
        <v>11</v>
      </c>
      <c r="H99" s="14">
        <f>VLOOKUP(F99,'[1]KOYAS PERFUMARY'!$B$4:$C$131,2,FALSE)</f>
        <v>204</v>
      </c>
      <c r="I99" s="14">
        <f t="shared" si="4"/>
        <v>22</v>
      </c>
      <c r="J99" s="14">
        <f t="shared" si="5"/>
        <v>132</v>
      </c>
      <c r="K99" s="14">
        <v>30</v>
      </c>
      <c r="L99" s="14">
        <f t="shared" si="6"/>
        <v>2428</v>
      </c>
      <c r="M99" s="22" t="s">
        <v>12</v>
      </c>
      <c r="N99" s="19" t="s">
        <v>47</v>
      </c>
      <c r="P99" s="3"/>
    </row>
    <row r="100" spans="1:16" s="2" customFormat="1" ht="17.100000000000001" customHeight="1">
      <c r="A100" s="21">
        <f t="shared" si="7"/>
        <v>42</v>
      </c>
      <c r="B100" s="12" t="s">
        <v>192</v>
      </c>
      <c r="C100" s="12" t="s">
        <v>201</v>
      </c>
      <c r="D100" s="12" t="s">
        <v>202</v>
      </c>
      <c r="E100" s="13" t="s">
        <v>11</v>
      </c>
      <c r="F100" s="12" t="s">
        <v>42</v>
      </c>
      <c r="G100" s="12">
        <v>5</v>
      </c>
      <c r="H100" s="14">
        <f>VLOOKUP(F100,'[1]KOYAS PERFUMARY'!$B$4:$C$131,2,FALSE)</f>
        <v>204</v>
      </c>
      <c r="I100" s="14">
        <f t="shared" si="4"/>
        <v>10</v>
      </c>
      <c r="J100" s="14">
        <f t="shared" si="5"/>
        <v>60</v>
      </c>
      <c r="K100" s="14"/>
      <c r="L100" s="14">
        <f t="shared" si="6"/>
        <v>1090</v>
      </c>
      <c r="M100" s="22" t="s">
        <v>12</v>
      </c>
      <c r="N100" s="19" t="s">
        <v>43</v>
      </c>
      <c r="P100" s="3"/>
    </row>
    <row r="101" spans="1:16" s="2" customFormat="1" ht="17.100000000000001" customHeight="1">
      <c r="A101" s="21"/>
      <c r="B101" s="12" t="s">
        <v>192</v>
      </c>
      <c r="C101" s="12" t="s">
        <v>201</v>
      </c>
      <c r="D101" s="12" t="s">
        <v>202</v>
      </c>
      <c r="E101" s="13" t="s">
        <v>11</v>
      </c>
      <c r="F101" s="12" t="s">
        <v>42</v>
      </c>
      <c r="G101" s="12">
        <v>4</v>
      </c>
      <c r="H101" s="14">
        <f>VLOOKUP(F101,'[1]KOYAS PERFUMARY'!$B$4:$E$136,4,FALSE)</f>
        <v>111</v>
      </c>
      <c r="I101" s="14">
        <f t="shared" si="4"/>
        <v>8</v>
      </c>
      <c r="J101" s="14">
        <f t="shared" si="5"/>
        <v>48</v>
      </c>
      <c r="K101" s="14">
        <v>30</v>
      </c>
      <c r="L101" s="14">
        <f t="shared" si="6"/>
        <v>530</v>
      </c>
      <c r="M101" s="22" t="s">
        <v>4</v>
      </c>
      <c r="N101" s="19" t="s">
        <v>43</v>
      </c>
      <c r="P101" s="3"/>
    </row>
    <row r="102" spans="1:16" s="2" customFormat="1" ht="17.100000000000001" customHeight="1">
      <c r="A102" s="21">
        <v>43</v>
      </c>
      <c r="B102" s="12" t="s">
        <v>192</v>
      </c>
      <c r="C102" s="12" t="s">
        <v>203</v>
      </c>
      <c r="D102" s="12" t="s">
        <v>204</v>
      </c>
      <c r="E102" s="13" t="s">
        <v>11</v>
      </c>
      <c r="F102" s="12" t="s">
        <v>32</v>
      </c>
      <c r="G102" s="12">
        <v>3</v>
      </c>
      <c r="H102" s="14">
        <f>VLOOKUP(F102,'[1]KOYAS PERFUMARY'!$B$4:$C$131,2,FALSE)</f>
        <v>210</v>
      </c>
      <c r="I102" s="14">
        <f t="shared" si="4"/>
        <v>6</v>
      </c>
      <c r="J102" s="14">
        <f t="shared" si="5"/>
        <v>36</v>
      </c>
      <c r="K102" s="14"/>
      <c r="L102" s="14">
        <f t="shared" si="6"/>
        <v>672</v>
      </c>
      <c r="M102" s="22" t="s">
        <v>12</v>
      </c>
      <c r="N102" s="19" t="s">
        <v>33</v>
      </c>
      <c r="P102" s="3"/>
    </row>
    <row r="103" spans="1:16" s="2" customFormat="1" ht="17.100000000000001" customHeight="1">
      <c r="A103" s="21"/>
      <c r="B103" s="12" t="s">
        <v>192</v>
      </c>
      <c r="C103" s="12" t="s">
        <v>203</v>
      </c>
      <c r="D103" s="12" t="s">
        <v>204</v>
      </c>
      <c r="E103" s="13" t="s">
        <v>11</v>
      </c>
      <c r="F103" s="12" t="s">
        <v>32</v>
      </c>
      <c r="G103" s="12">
        <v>3</v>
      </c>
      <c r="H103" s="14">
        <f>VLOOKUP(F103,'[1]KOYAS PERFUMARY'!$B$4:$E$136,4,FALSE)</f>
        <v>111</v>
      </c>
      <c r="I103" s="14">
        <f t="shared" si="4"/>
        <v>6</v>
      </c>
      <c r="J103" s="14">
        <f t="shared" si="5"/>
        <v>36</v>
      </c>
      <c r="K103" s="14"/>
      <c r="L103" s="14">
        <f t="shared" si="6"/>
        <v>375</v>
      </c>
      <c r="M103" s="22" t="s">
        <v>4</v>
      </c>
      <c r="N103" s="19" t="s">
        <v>33</v>
      </c>
      <c r="P103" s="3"/>
    </row>
    <row r="104" spans="1:16" s="2" customFormat="1" ht="17.100000000000001" customHeight="1">
      <c r="A104" s="21"/>
      <c r="B104" s="12" t="s">
        <v>192</v>
      </c>
      <c r="C104" s="12" t="s">
        <v>203</v>
      </c>
      <c r="D104" s="12" t="s">
        <v>204</v>
      </c>
      <c r="E104" s="13" t="s">
        <v>11</v>
      </c>
      <c r="F104" s="12" t="s">
        <v>32</v>
      </c>
      <c r="G104" s="12">
        <v>11</v>
      </c>
      <c r="H104" s="14">
        <f>VLOOKUP(F104,'[1]KOYAS PERFUMARY'!$B$4:$D$133,3,FALSE)</f>
        <v>93</v>
      </c>
      <c r="I104" s="14">
        <f t="shared" si="4"/>
        <v>22</v>
      </c>
      <c r="J104" s="14">
        <f t="shared" si="5"/>
        <v>132</v>
      </c>
      <c r="K104" s="14">
        <v>30</v>
      </c>
      <c r="L104" s="14">
        <f t="shared" si="6"/>
        <v>1207</v>
      </c>
      <c r="M104" s="22" t="s">
        <v>3</v>
      </c>
      <c r="N104" s="19" t="s">
        <v>33</v>
      </c>
      <c r="P104" s="3"/>
    </row>
    <row r="105" spans="1:16" s="2" customFormat="1" ht="17.100000000000001" customHeight="1">
      <c r="A105" s="21">
        <v>44</v>
      </c>
      <c r="B105" s="12" t="s">
        <v>192</v>
      </c>
      <c r="C105" s="12" t="s">
        <v>205</v>
      </c>
      <c r="D105" s="12" t="s">
        <v>206</v>
      </c>
      <c r="E105" s="13" t="s">
        <v>11</v>
      </c>
      <c r="F105" s="12" t="s">
        <v>44</v>
      </c>
      <c r="G105" s="12">
        <v>8</v>
      </c>
      <c r="H105" s="14">
        <f>VLOOKUP(F105,'[1]KOYAS PERFUMARY'!$B$4:$C$131,2,FALSE)</f>
        <v>180</v>
      </c>
      <c r="I105" s="14">
        <f t="shared" si="4"/>
        <v>16</v>
      </c>
      <c r="J105" s="14">
        <f t="shared" si="5"/>
        <v>96</v>
      </c>
      <c r="K105" s="14"/>
      <c r="L105" s="14">
        <f t="shared" si="6"/>
        <v>1552</v>
      </c>
      <c r="M105" s="22" t="s">
        <v>12</v>
      </c>
      <c r="N105" s="19" t="s">
        <v>45</v>
      </c>
      <c r="P105" s="3"/>
    </row>
    <row r="106" spans="1:16" s="2" customFormat="1" ht="17.100000000000001" customHeight="1">
      <c r="A106" s="21"/>
      <c r="B106" s="12" t="s">
        <v>192</v>
      </c>
      <c r="C106" s="12" t="s">
        <v>205</v>
      </c>
      <c r="D106" s="12" t="s">
        <v>206</v>
      </c>
      <c r="E106" s="13" t="s">
        <v>11</v>
      </c>
      <c r="F106" s="12" t="s">
        <v>44</v>
      </c>
      <c r="G106" s="12">
        <v>36</v>
      </c>
      <c r="H106" s="14">
        <f>VLOOKUP(F106,'[1]KOYAS PERFUMARY'!$B$4:$E$136,4,FALSE)</f>
        <v>99</v>
      </c>
      <c r="I106" s="14">
        <f t="shared" si="4"/>
        <v>72</v>
      </c>
      <c r="J106" s="14">
        <f t="shared" si="5"/>
        <v>432</v>
      </c>
      <c r="K106" s="14"/>
      <c r="L106" s="14">
        <f t="shared" si="6"/>
        <v>4068</v>
      </c>
      <c r="M106" s="22" t="s">
        <v>4</v>
      </c>
      <c r="N106" s="19" t="s">
        <v>45</v>
      </c>
      <c r="P106" s="3"/>
    </row>
    <row r="107" spans="1:16" s="2" customFormat="1" ht="17.100000000000001" customHeight="1">
      <c r="A107" s="21"/>
      <c r="B107" s="12" t="s">
        <v>192</v>
      </c>
      <c r="C107" s="12" t="s">
        <v>205</v>
      </c>
      <c r="D107" s="12" t="s">
        <v>206</v>
      </c>
      <c r="E107" s="13" t="s">
        <v>11</v>
      </c>
      <c r="F107" s="12" t="s">
        <v>44</v>
      </c>
      <c r="G107" s="12">
        <v>6</v>
      </c>
      <c r="H107" s="14">
        <f>VLOOKUP(F107,'[1]KOYAS PERFUMARY'!$B$4:$D$133,3,FALSE)</f>
        <v>82</v>
      </c>
      <c r="I107" s="14">
        <f t="shared" si="4"/>
        <v>12</v>
      </c>
      <c r="J107" s="14">
        <f t="shared" si="5"/>
        <v>72</v>
      </c>
      <c r="K107" s="14">
        <v>30</v>
      </c>
      <c r="L107" s="14">
        <f t="shared" si="6"/>
        <v>606</v>
      </c>
      <c r="M107" s="22" t="s">
        <v>3</v>
      </c>
      <c r="N107" s="19" t="s">
        <v>45</v>
      </c>
      <c r="P107" s="3"/>
    </row>
    <row r="108" spans="1:16" s="2" customFormat="1" ht="17.100000000000001" customHeight="1">
      <c r="A108" s="21">
        <v>45</v>
      </c>
      <c r="B108" s="12" t="s">
        <v>192</v>
      </c>
      <c r="C108" s="12" t="s">
        <v>207</v>
      </c>
      <c r="D108" s="12" t="s">
        <v>208</v>
      </c>
      <c r="E108" s="13" t="s">
        <v>11</v>
      </c>
      <c r="F108" s="12" t="s">
        <v>51</v>
      </c>
      <c r="G108" s="12">
        <v>4</v>
      </c>
      <c r="H108" s="14">
        <f>VLOOKUP(F108,'[1]KOYAS PERFUMARY'!$B$4:$C$131,2,FALSE)</f>
        <v>204</v>
      </c>
      <c r="I108" s="14">
        <f t="shared" si="4"/>
        <v>8</v>
      </c>
      <c r="J108" s="14">
        <f t="shared" si="5"/>
        <v>48</v>
      </c>
      <c r="K108" s="14"/>
      <c r="L108" s="14">
        <f t="shared" si="6"/>
        <v>872</v>
      </c>
      <c r="M108" s="22" t="s">
        <v>12</v>
      </c>
      <c r="N108" s="20" t="s">
        <v>52</v>
      </c>
      <c r="P108" s="3"/>
    </row>
    <row r="109" spans="1:16" s="2" customFormat="1" ht="17.100000000000001" customHeight="1">
      <c r="A109" s="21"/>
      <c r="B109" s="12" t="s">
        <v>192</v>
      </c>
      <c r="C109" s="12" t="s">
        <v>207</v>
      </c>
      <c r="D109" s="12" t="s">
        <v>208</v>
      </c>
      <c r="E109" s="13" t="s">
        <v>11</v>
      </c>
      <c r="F109" s="12" t="s">
        <v>51</v>
      </c>
      <c r="G109" s="12">
        <v>9</v>
      </c>
      <c r="H109" s="14">
        <f>VLOOKUP(F109,'[1]KOYAS PERFUMARY'!$B$4:$E$136,4,FALSE)</f>
        <v>111</v>
      </c>
      <c r="I109" s="14">
        <f t="shared" si="4"/>
        <v>18</v>
      </c>
      <c r="J109" s="14">
        <f t="shared" si="5"/>
        <v>108</v>
      </c>
      <c r="K109" s="14"/>
      <c r="L109" s="14">
        <f t="shared" si="6"/>
        <v>1125</v>
      </c>
      <c r="M109" s="22" t="s">
        <v>4</v>
      </c>
      <c r="N109" s="20" t="s">
        <v>52</v>
      </c>
      <c r="P109" s="3"/>
    </row>
    <row r="110" spans="1:16" s="2" customFormat="1" ht="17.100000000000001" customHeight="1" thickBot="1">
      <c r="A110" s="23"/>
      <c r="B110" s="24" t="s">
        <v>192</v>
      </c>
      <c r="C110" s="24" t="s">
        <v>207</v>
      </c>
      <c r="D110" s="24" t="s">
        <v>208</v>
      </c>
      <c r="E110" s="25" t="s">
        <v>11</v>
      </c>
      <c r="F110" s="24" t="s">
        <v>51</v>
      </c>
      <c r="G110" s="24">
        <v>2</v>
      </c>
      <c r="H110" s="26">
        <f>VLOOKUP(F110,'[1]KOYAS PERFUMARY'!$B$4:$D$133,3,FALSE)</f>
        <v>93</v>
      </c>
      <c r="I110" s="26">
        <f t="shared" si="4"/>
        <v>4</v>
      </c>
      <c r="J110" s="26">
        <f t="shared" si="5"/>
        <v>24</v>
      </c>
      <c r="K110" s="26">
        <v>30</v>
      </c>
      <c r="L110" s="26">
        <f t="shared" si="6"/>
        <v>244</v>
      </c>
      <c r="M110" s="27" t="s">
        <v>3</v>
      </c>
      <c r="N110" s="20" t="s">
        <v>52</v>
      </c>
      <c r="P110" s="3"/>
    </row>
    <row r="111" spans="1:16" s="2" customFormat="1" ht="17.100000000000001" customHeight="1" thickBot="1">
      <c r="A111" s="57" t="s">
        <v>209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9"/>
      <c r="L111" s="34">
        <f>SUM(L4:L110)</f>
        <v>111922</v>
      </c>
      <c r="M111" s="16"/>
      <c r="N111" s="16"/>
      <c r="P111" s="3"/>
    </row>
    <row r="112" spans="1:16" s="2" customFormat="1" ht="17.100000000000001" customHeight="1" thickBot="1">
      <c r="A112" s="17"/>
      <c r="B112"/>
      <c r="C112"/>
      <c r="D112"/>
      <c r="E112"/>
      <c r="F112"/>
      <c r="G112" s="33">
        <f>SUM(G4:G110)</f>
        <v>973</v>
      </c>
      <c r="H112" s="18"/>
      <c r="I112" s="18"/>
      <c r="J112" s="18"/>
      <c r="K112" s="18"/>
      <c r="L112" s="18"/>
      <c r="M112"/>
      <c r="N112"/>
      <c r="P112" s="3"/>
    </row>
    <row r="113" spans="1:13">
      <c r="A113" s="42" t="s">
        <v>26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4"/>
    </row>
    <row r="114" spans="1:13" ht="15.75" thickBot="1">
      <c r="A114" s="45" t="s">
        <v>210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7"/>
    </row>
    <row r="115" spans="1:13" ht="37.5" customHeight="1" thickBot="1">
      <c r="A115" s="48" t="s">
        <v>27</v>
      </c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50"/>
    </row>
  </sheetData>
  <sortState ref="B4:N65">
    <sortCondition ref="B4:B65"/>
    <sortCondition ref="C4:C65"/>
  </sortState>
  <mergeCells count="8">
    <mergeCell ref="A113:M113"/>
    <mergeCell ref="A114:M114"/>
    <mergeCell ref="A115:M115"/>
    <mergeCell ref="A1:G1"/>
    <mergeCell ref="A2:G2"/>
    <mergeCell ref="H1:M1"/>
    <mergeCell ref="H2:M2"/>
    <mergeCell ref="A111:K111"/>
  </mergeCells>
  <pageMargins left="0.27559055118110237" right="0.11811023622047245" top="0.4" bottom="0.62" header="0.23" footer="0.32"/>
  <pageSetup paperSize="9" scale="85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5"/>
  <sheetViews>
    <sheetView workbookViewId="0">
      <selection activeCell="J15" sqref="J15:J16"/>
    </sheetView>
  </sheetViews>
  <sheetFormatPr defaultRowHeight="15"/>
  <cols>
    <col min="1" max="1" width="3.42578125" style="6" bestFit="1" customWidth="1"/>
    <col min="2" max="2" width="10.7109375" style="6" bestFit="1" customWidth="1"/>
    <col min="3" max="3" width="11.7109375" style="6" bestFit="1" customWidth="1"/>
    <col min="4" max="4" width="8.28515625" style="6" bestFit="1" customWidth="1"/>
    <col min="5" max="5" width="6.42578125" style="6" bestFit="1" customWidth="1"/>
    <col min="6" max="6" width="13.140625" style="6" bestFit="1" customWidth="1"/>
    <col min="7" max="7" width="5.42578125" style="6" bestFit="1" customWidth="1"/>
    <col min="8" max="8" width="6.5703125" style="6" bestFit="1" customWidth="1"/>
    <col min="9" max="9" width="5.5703125" style="6" bestFit="1" customWidth="1"/>
    <col min="10" max="10" width="7.140625" style="6" bestFit="1" customWidth="1"/>
    <col min="11" max="11" width="6.42578125" style="6" bestFit="1" customWidth="1"/>
    <col min="12" max="12" width="7.5703125" style="6" bestFit="1" customWidth="1"/>
    <col min="13" max="13" width="11" style="6" bestFit="1" customWidth="1"/>
    <col min="14" max="14" width="15.42578125" style="6" bestFit="1" customWidth="1"/>
    <col min="15" max="16" width="9.140625" style="6"/>
    <col min="17" max="17" width="17.7109375" style="6" bestFit="1" customWidth="1"/>
    <col min="18" max="16384" width="9.140625" style="6"/>
  </cols>
  <sheetData>
    <row r="2" spans="1:17">
      <c r="A2" s="4" t="s">
        <v>15</v>
      </c>
      <c r="B2" s="4" t="s">
        <v>0</v>
      </c>
      <c r="C2" s="4" t="s">
        <v>16</v>
      </c>
      <c r="D2" s="4" t="s">
        <v>20</v>
      </c>
      <c r="E2" s="4" t="s">
        <v>9</v>
      </c>
      <c r="F2" s="4" t="s">
        <v>10</v>
      </c>
      <c r="G2" s="4" t="s">
        <v>1</v>
      </c>
      <c r="H2" s="5" t="s">
        <v>2</v>
      </c>
      <c r="I2" s="5" t="s">
        <v>5</v>
      </c>
      <c r="J2" s="5" t="s">
        <v>6</v>
      </c>
      <c r="K2" s="5" t="s">
        <v>7</v>
      </c>
      <c r="L2" s="5" t="s">
        <v>8</v>
      </c>
      <c r="M2" s="4" t="s">
        <v>17</v>
      </c>
      <c r="N2" s="4" t="s">
        <v>13</v>
      </c>
    </row>
    <row r="3" spans="1:17" s="10" customFormat="1" ht="15.95" customHeight="1">
      <c r="A3" s="7">
        <v>22</v>
      </c>
      <c r="B3" s="8" t="s">
        <v>21</v>
      </c>
      <c r="C3" s="8" t="s">
        <v>22</v>
      </c>
      <c r="D3" s="8" t="s">
        <v>23</v>
      </c>
      <c r="E3" s="8" t="s">
        <v>11</v>
      </c>
      <c r="F3" s="8" t="s">
        <v>18</v>
      </c>
      <c r="G3" s="8">
        <v>11</v>
      </c>
      <c r="H3" s="9">
        <f>VLOOKUP(F3,'[2]KOYAS PERFUMARY'!$B$5:$F$120,5,FALSE)</f>
        <v>140</v>
      </c>
      <c r="I3" s="9">
        <f>G3*2</f>
        <v>22</v>
      </c>
      <c r="J3" s="9">
        <f>G3*12</f>
        <v>132</v>
      </c>
      <c r="K3" s="9"/>
      <c r="L3" s="9">
        <f>G3*H3+I3+J3+K3</f>
        <v>1694</v>
      </c>
      <c r="M3" s="8" t="s">
        <v>12</v>
      </c>
      <c r="N3" s="8" t="s">
        <v>19</v>
      </c>
    </row>
    <row r="4" spans="1:17" s="10" customFormat="1" ht="15.95" customHeight="1">
      <c r="A4" s="7"/>
      <c r="B4" s="8" t="s">
        <v>21</v>
      </c>
      <c r="C4" s="8" t="s">
        <v>22</v>
      </c>
      <c r="D4" s="8" t="s">
        <v>23</v>
      </c>
      <c r="E4" s="8" t="s">
        <v>11</v>
      </c>
      <c r="F4" s="8" t="s">
        <v>18</v>
      </c>
      <c r="G4" s="8">
        <v>7</v>
      </c>
      <c r="H4" s="9">
        <f>VLOOKUP(F4,'[2]KOYAS PERFUMARY'!$B$5:$H$119,7,FALSE)</f>
        <v>87</v>
      </c>
      <c r="I4" s="9">
        <f>G4*2</f>
        <v>14</v>
      </c>
      <c r="J4" s="9">
        <f>G4*12</f>
        <v>84</v>
      </c>
      <c r="K4" s="9"/>
      <c r="L4" s="9">
        <f>G4*H4+I4+J4+K4</f>
        <v>707</v>
      </c>
      <c r="M4" s="8" t="s">
        <v>4</v>
      </c>
      <c r="N4" s="8" t="s">
        <v>19</v>
      </c>
      <c r="Q4" s="10" t="s">
        <v>25</v>
      </c>
    </row>
    <row r="5" spans="1:17" s="10" customFormat="1" ht="15.95" customHeight="1">
      <c r="A5" s="7"/>
      <c r="B5" s="8" t="s">
        <v>21</v>
      </c>
      <c r="C5" s="8" t="s">
        <v>22</v>
      </c>
      <c r="D5" s="8" t="s">
        <v>23</v>
      </c>
      <c r="E5" s="8" t="s">
        <v>11</v>
      </c>
      <c r="F5" s="8" t="s">
        <v>18</v>
      </c>
      <c r="G5" s="8">
        <v>20</v>
      </c>
      <c r="H5" s="9">
        <f>VLOOKUP(F5,'[2]KOYAS PERFUMARY'!$B$4:$G$120,6,FALSE)</f>
        <v>70</v>
      </c>
      <c r="I5" s="9">
        <f>G5*2</f>
        <v>40</v>
      </c>
      <c r="J5" s="9">
        <f>G5*12</f>
        <v>240</v>
      </c>
      <c r="K5" s="9">
        <v>30</v>
      </c>
      <c r="L5" s="9">
        <f>G5*H5+I5+J5+K5</f>
        <v>1710</v>
      </c>
      <c r="M5" s="8" t="s">
        <v>3</v>
      </c>
      <c r="N5" s="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2024-10-19T07:18:38Z</cp:lastPrinted>
  <dcterms:created xsi:type="dcterms:W3CDTF">2022-12-05T07:14:18Z</dcterms:created>
  <dcterms:modified xsi:type="dcterms:W3CDTF">2024-10-19T07:18:40Z</dcterms:modified>
</cp:coreProperties>
</file>