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Invoice!$A$3:$M$3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7" i="1" l="1"/>
  <c r="K35" i="1"/>
  <c r="J35" i="1"/>
  <c r="H35" i="1"/>
  <c r="K34" i="1"/>
  <c r="J34" i="1"/>
  <c r="H34" i="1"/>
  <c r="K33" i="1"/>
  <c r="J33" i="1"/>
  <c r="H33" i="1"/>
  <c r="K32" i="1"/>
  <c r="J32" i="1"/>
  <c r="H32" i="1"/>
  <c r="I32" i="1" s="1"/>
  <c r="K31" i="1"/>
  <c r="J31" i="1"/>
  <c r="H31" i="1"/>
  <c r="K30" i="1"/>
  <c r="J30" i="1"/>
  <c r="H30" i="1"/>
  <c r="K29" i="1"/>
  <c r="J29" i="1"/>
  <c r="H29" i="1"/>
  <c r="K28" i="1"/>
  <c r="J28" i="1"/>
  <c r="H28" i="1"/>
  <c r="I28" i="1" s="1"/>
  <c r="K27" i="1"/>
  <c r="J27" i="1"/>
  <c r="H27" i="1"/>
  <c r="K26" i="1"/>
  <c r="J26" i="1"/>
  <c r="H26" i="1"/>
  <c r="I26" i="1" s="1"/>
  <c r="K25" i="1"/>
  <c r="J25" i="1"/>
  <c r="H25" i="1"/>
  <c r="I25" i="1" s="1"/>
  <c r="K24" i="1"/>
  <c r="J24" i="1"/>
  <c r="H24" i="1"/>
  <c r="I24" i="1" s="1"/>
  <c r="K23" i="1"/>
  <c r="J23" i="1"/>
  <c r="H23" i="1"/>
  <c r="I23" i="1" s="1"/>
  <c r="K22" i="1"/>
  <c r="J22" i="1"/>
  <c r="H22" i="1"/>
  <c r="I22" i="1" s="1"/>
  <c r="K21" i="1"/>
  <c r="J21" i="1"/>
  <c r="H21" i="1"/>
  <c r="I21" i="1" s="1"/>
  <c r="K20" i="1"/>
  <c r="J20" i="1"/>
  <c r="H20" i="1"/>
  <c r="I20" i="1" s="1"/>
  <c r="K19" i="1"/>
  <c r="J19" i="1"/>
  <c r="H19" i="1"/>
  <c r="I19" i="1" s="1"/>
  <c r="K18" i="1"/>
  <c r="J18" i="1"/>
  <c r="H18" i="1"/>
  <c r="I18" i="1" s="1"/>
  <c r="K17" i="1"/>
  <c r="J17" i="1"/>
  <c r="H17" i="1"/>
  <c r="I17" i="1" s="1"/>
  <c r="K16" i="1"/>
  <c r="J16" i="1"/>
  <c r="H16" i="1"/>
  <c r="I16" i="1" s="1"/>
  <c r="K15" i="1"/>
  <c r="J15" i="1"/>
  <c r="H15" i="1"/>
  <c r="I15" i="1" s="1"/>
  <c r="K14" i="1"/>
  <c r="J14" i="1"/>
  <c r="H14" i="1"/>
  <c r="I14" i="1" s="1"/>
  <c r="K13" i="1"/>
  <c r="J13" i="1"/>
  <c r="H13" i="1"/>
  <c r="I13" i="1" s="1"/>
  <c r="K12" i="1"/>
  <c r="J12" i="1"/>
  <c r="H12" i="1"/>
  <c r="I12" i="1" s="1"/>
  <c r="K11" i="1"/>
  <c r="J11" i="1"/>
  <c r="H11" i="1"/>
  <c r="I11" i="1" s="1"/>
  <c r="K10" i="1"/>
  <c r="J10" i="1"/>
  <c r="H10" i="1"/>
  <c r="I10" i="1" s="1"/>
  <c r="K9" i="1"/>
  <c r="J9" i="1"/>
  <c r="H9" i="1"/>
  <c r="I9" i="1" s="1"/>
  <c r="K8" i="1"/>
  <c r="J8" i="1"/>
  <c r="H8" i="1"/>
  <c r="I8" i="1" s="1"/>
  <c r="K7" i="1"/>
  <c r="J7" i="1"/>
  <c r="H7" i="1"/>
  <c r="K6" i="1"/>
  <c r="J6" i="1"/>
  <c r="H6" i="1"/>
  <c r="I6" i="1" s="1"/>
  <c r="K5" i="1"/>
  <c r="J5" i="1"/>
  <c r="H5" i="1"/>
  <c r="I5" i="1" s="1"/>
  <c r="K4" i="1"/>
  <c r="J4" i="1"/>
  <c r="H4" i="1"/>
  <c r="I4" i="1" s="1"/>
  <c r="M11" i="1" l="1"/>
  <c r="M15" i="1"/>
  <c r="M19" i="1"/>
  <c r="M23" i="1"/>
  <c r="M5" i="1"/>
  <c r="I7" i="1"/>
  <c r="M7" i="1" s="1"/>
  <c r="M9" i="1"/>
  <c r="M13" i="1"/>
  <c r="M17" i="1"/>
  <c r="M21" i="1"/>
  <c r="M25" i="1"/>
  <c r="M28" i="1"/>
  <c r="I30" i="1"/>
  <c r="M30" i="1" s="1"/>
  <c r="M32" i="1"/>
  <c r="I34" i="1"/>
  <c r="M34" i="1" s="1"/>
  <c r="M8" i="1"/>
  <c r="M10" i="1"/>
  <c r="M12" i="1"/>
  <c r="M14" i="1"/>
  <c r="M16" i="1"/>
  <c r="M18" i="1"/>
  <c r="M20" i="1"/>
  <c r="M22" i="1"/>
  <c r="M24" i="1"/>
  <c r="M26" i="1"/>
  <c r="I27" i="1"/>
  <c r="M27" i="1" s="1"/>
  <c r="I29" i="1"/>
  <c r="M29" i="1" s="1"/>
  <c r="I31" i="1"/>
  <c r="M31" i="1" s="1"/>
  <c r="I33" i="1"/>
  <c r="M33" i="1" s="1"/>
  <c r="I35" i="1"/>
  <c r="M35" i="1" s="1"/>
  <c r="M4" i="1"/>
  <c r="M6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  <c r="M36" i="1" l="1"/>
</calcChain>
</file>

<file path=xl/sharedStrings.xml><?xml version="1.0" encoding="utf-8"?>
<sst xmlns="http://schemas.openxmlformats.org/spreadsheetml/2006/main" count="312" uniqueCount="181">
  <si>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</si>
  <si>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</si>
  <si>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</si>
  <si>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</si>
  <si>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</si>
  <si>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</si>
  <si>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</si>
  <si>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</si>
  <si>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</si>
  <si>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</si>
  <si>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</si>
  <si>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</si>
  <si>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</si>
  <si>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</si>
  <si>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</si>
  <si>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</si>
  <si>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</si>
  <si>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</si>
  <si>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</si>
  <si>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</si>
  <si>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</si>
  <si>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</si>
  <si>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</si>
  <si>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</si>
  <si>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</si>
  <si>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</si>
  <si>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</si>
  <si>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</si>
  <si>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</si>
  <si>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</si>
  <si>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</si>
  <si>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</si>
  <si>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</si>
  <si>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</si>
  <si>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</si>
  <si>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</si>
  <si>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</si>
  <si>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</si>
  <si>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</si>
  <si>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</si>
  <si>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</si>
  <si>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</si>
  <si>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</si>
  <si>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</si>
  <si>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</si>
  <si>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</si>
  <si>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</si>
  <si>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</si>
  <si>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</si>
  <si>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</si>
  <si>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</si>
  <si>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</si>
  <si>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</si>
  <si>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</si>
  <si>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</si>
  <si>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</si>
  <si>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</si>
  <si>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</si>
  <si>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</si>
  <si>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</si>
  <si>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</si>
  <si>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</si>
  <si>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</si>
  <si>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</si>
  <si>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</si>
  <si>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</si>
  <si>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</si>
  <si>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</si>
  <si>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</si>
  <si>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</si>
  <si>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</si>
  <si>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</si>
  <si>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</si>
  <si>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</si>
  <si>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</si>
  <si>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</si>
  <si>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</si>
  <si>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</si>
  <si>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</si>
  <si>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</si>
  <si>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</si>
  <si>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</si>
  <si>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</si>
  <si>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</si>
  <si>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</si>
  <si>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BALAJI TRADING CO</t>
  </si>
  <si>
    <t>BALUGAON</t>
  </si>
  <si>
    <t>SUBHAM AGENCIES</t>
  </si>
  <si>
    <t>LALCHAND NARESH KUMAR</t>
  </si>
  <si>
    <t>rout traders</t>
  </si>
  <si>
    <t>01/4/2024</t>
  </si>
  <si>
    <t>SH263</t>
  </si>
  <si>
    <t>04/4/2024</t>
  </si>
  <si>
    <t>SH1</t>
  </si>
  <si>
    <t>7</t>
  </si>
  <si>
    <t>SH2</t>
  </si>
  <si>
    <t>10</t>
  </si>
  <si>
    <t>SH3</t>
  </si>
  <si>
    <t>11</t>
  </si>
  <si>
    <t>KUSUM AGENCY</t>
  </si>
  <si>
    <t>SH264</t>
  </si>
  <si>
    <t>5</t>
  </si>
  <si>
    <t>JAY DURGA STORE</t>
  </si>
  <si>
    <t>05/4/2024</t>
  </si>
  <si>
    <t>SH4</t>
  </si>
  <si>
    <t>18</t>
  </si>
  <si>
    <t>06/4/2024</t>
  </si>
  <si>
    <t>SH5</t>
  </si>
  <si>
    <t>0023</t>
  </si>
  <si>
    <t>09/4/2024</t>
  </si>
  <si>
    <t>SH6</t>
  </si>
  <si>
    <t>27</t>
  </si>
  <si>
    <t>MAA KAMAKHI ENTERPRISES</t>
  </si>
  <si>
    <t>10/4/2024</t>
  </si>
  <si>
    <t>SH7</t>
  </si>
  <si>
    <t>35</t>
  </si>
  <si>
    <t>P N BHANDAR</t>
  </si>
  <si>
    <t>11/4/2024</t>
  </si>
  <si>
    <t>SH8</t>
  </si>
  <si>
    <t>40</t>
  </si>
  <si>
    <t>12/4/2024</t>
  </si>
  <si>
    <t>SH9</t>
  </si>
  <si>
    <t>44</t>
  </si>
  <si>
    <t>SH10</t>
  </si>
  <si>
    <t>46</t>
  </si>
  <si>
    <t>13/4/2024</t>
  </si>
  <si>
    <t>SH11</t>
  </si>
  <si>
    <t>49</t>
  </si>
  <si>
    <t>SH12</t>
  </si>
  <si>
    <t>50</t>
  </si>
  <si>
    <t>MAA TARINI STOREE</t>
  </si>
  <si>
    <t>SH13</t>
  </si>
  <si>
    <t>51</t>
  </si>
  <si>
    <t>SHREE JAGANNATH AGENCIES j</t>
  </si>
  <si>
    <t>16/4/2024</t>
  </si>
  <si>
    <t>SH14</t>
  </si>
  <si>
    <t>58</t>
  </si>
  <si>
    <t>SH15</t>
  </si>
  <si>
    <t>60</t>
  </si>
  <si>
    <t>SH16</t>
  </si>
  <si>
    <t>63</t>
  </si>
  <si>
    <t>SH17</t>
  </si>
  <si>
    <t>69</t>
  </si>
  <si>
    <t>SH18</t>
  </si>
  <si>
    <t>73</t>
  </si>
  <si>
    <t>19/4/2024</t>
  </si>
  <si>
    <t>SH19</t>
  </si>
  <si>
    <t>74</t>
  </si>
  <si>
    <t>SH20</t>
  </si>
  <si>
    <t>SH21</t>
  </si>
  <si>
    <t>77</t>
  </si>
  <si>
    <t xml:space="preserve">SARADA STORE RAGHUNATHPUR </t>
  </si>
  <si>
    <t>22/4/2024</t>
  </si>
  <si>
    <t>SH22</t>
  </si>
  <si>
    <t>96</t>
  </si>
  <si>
    <t>24/4/2024</t>
  </si>
  <si>
    <t>SH23</t>
  </si>
  <si>
    <t>101</t>
  </si>
  <si>
    <t>SH24</t>
  </si>
  <si>
    <t>102</t>
  </si>
  <si>
    <t>25/4/2024</t>
  </si>
  <si>
    <t>SH25</t>
  </si>
  <si>
    <t>114</t>
  </si>
  <si>
    <t>SH26</t>
  </si>
  <si>
    <t>115</t>
  </si>
  <si>
    <t>BHUBANESWAR</t>
  </si>
  <si>
    <t>ATR ASSOCIATES</t>
  </si>
  <si>
    <t>SH27</t>
  </si>
  <si>
    <t>116</t>
  </si>
  <si>
    <t>29/4/2024</t>
  </si>
  <si>
    <t>SH28</t>
  </si>
  <si>
    <t>132</t>
  </si>
  <si>
    <t xml:space="preserve">SHREE JAGANNATH AGENCIES </t>
  </si>
  <si>
    <t>SH29</t>
  </si>
  <si>
    <t>133</t>
  </si>
  <si>
    <t>30/4/2024</t>
  </si>
  <si>
    <t>SH30</t>
  </si>
  <si>
    <t>002</t>
  </si>
  <si>
    <t>SHREE JAGANNATH AGENCIES</t>
  </si>
  <si>
    <t>(RUPEES FOUR LAKH TWENTY THREE THOUSAND NINE ONLY)</t>
  </si>
  <si>
    <t>MONTH : APRIL, 2024.
Bill No. : 6688
Bill Date : 03/06/2024
Total Amount: 423009.00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</si>
</sst>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wrapText="1"/>
    </xf>
    <xf numFmtId="0" fontId="1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19" xfId="0" applyNumberFormat="1" applyFont="1" applyBorder="1"/>
    <xf numFmtId="2" fontId="1" fillId="0" borderId="23" xfId="0" applyNumberFormat="1" applyFont="1" applyBorder="1" applyAlignment="1">
      <alignment horizontal="right" vertical="center"/>
    </xf>
    <xf numFmtId="0" fontId="0" fillId="0" borderId="24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Font="1" applyFill="1" applyBorder="1"/>
    <xf numFmtId="2" fontId="0" fillId="0" borderId="18" xfId="0" applyNumberFormat="1" applyFont="1" applyBorder="1"/>
    <xf numFmtId="2" fontId="0" fillId="0" borderId="25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2" fillId="0" borderId="18" xfId="0" quotePrefix="1" applyNumberFormat="1" applyFont="1" applyBorder="1"/>
    <xf numFmtId="0" fontId="0" fillId="2" borderId="16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19" xfId="0" applyNumberFormat="1" applyFont="1" applyFill="1" applyBorder="1"/>
    <xf numFmtId="0" fontId="0" fillId="2" borderId="17" xfId="0" applyNumberFormat="1" applyFont="1" applyFill="1" applyBorder="1"/>
    <xf numFmtId="0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2" borderId="1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1181100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22" zoomScaleNormal="100" workbookViewId="0">
      <selection activeCell="N39" sqref="N39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8" style="1" customWidth="1"/>
    <col min="7" max="7" width="6" style="1" customWidth="1"/>
    <col min="8" max="8" width="6.28515625" style="1" customWidth="1"/>
    <col min="9" max="9" width="8" style="1" customWidth="1"/>
    <col min="10" max="10" width="7.5703125" style="1" bestFit="1" customWidth="1"/>
    <col min="11" max="11" width="8.85546875" style="1" customWidth="1"/>
    <col min="12" max="12" width="7.28515625" style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40"/>
      <c r="B1" s="41"/>
      <c r="C1" s="41"/>
      <c r="D1" s="41"/>
      <c r="E1" s="41"/>
      <c r="F1" s="41"/>
      <c r="G1" s="36" t="s">
        <v>0</v>
      </c>
      <c r="H1" s="36"/>
      <c r="I1" s="36"/>
      <c r="J1" s="36"/>
      <c r="K1" s="36"/>
      <c r="L1" s="36"/>
      <c r="M1" s="37"/>
      <c r="N1" s="13"/>
    </row>
    <row r="2" spans="1:14" ht="81" customHeight="1" thickBot="1">
      <c r="A2" s="42" t="s">
        <v>83</v>
      </c>
      <c r="B2" s="43"/>
      <c r="C2" s="43"/>
      <c r="D2" s="43"/>
      <c r="E2" s="43"/>
      <c r="F2" s="43"/>
      <c r="G2" s="38" t="s">
        <v>180</v>
      </c>
      <c r="H2" s="38"/>
      <c r="I2" s="38"/>
      <c r="J2" s="38"/>
      <c r="K2" s="38"/>
      <c r="L2" s="38"/>
      <c r="M2" s="39"/>
    </row>
    <row r="3" spans="1:14" ht="15" customHeight="1" thickBot="1">
      <c r="A3" s="25" t="s">
        <v>14</v>
      </c>
      <c r="B3" s="26" t="s">
        <v>1</v>
      </c>
      <c r="C3" s="27" t="s">
        <v>5</v>
      </c>
      <c r="D3" s="26" t="s">
        <v>16</v>
      </c>
      <c r="E3" s="26" t="s">
        <v>6</v>
      </c>
      <c r="F3" s="26" t="s">
        <v>7</v>
      </c>
      <c r="G3" s="26" t="s">
        <v>2</v>
      </c>
      <c r="H3" s="28" t="s">
        <v>3</v>
      </c>
      <c r="I3" s="28" t="s">
        <v>8</v>
      </c>
      <c r="J3" s="28" t="s">
        <v>9</v>
      </c>
      <c r="K3" s="28" t="s">
        <v>81</v>
      </c>
      <c r="L3" s="28" t="s">
        <v>10</v>
      </c>
      <c r="M3" s="29" t="s">
        <v>11</v>
      </c>
      <c r="N3" s="14" t="s">
        <v>25</v>
      </c>
    </row>
    <row r="4" spans="1:14" ht="15" customHeight="1">
      <c r="A4" s="20">
        <v>1</v>
      </c>
      <c r="B4" s="21" t="s">
        <v>90</v>
      </c>
      <c r="C4" s="21" t="s">
        <v>91</v>
      </c>
      <c r="D4" s="47" t="s">
        <v>177</v>
      </c>
      <c r="E4" s="22" t="s">
        <v>12</v>
      </c>
      <c r="F4" s="21" t="s">
        <v>13</v>
      </c>
      <c r="G4" s="21">
        <v>538</v>
      </c>
      <c r="H4" s="23">
        <f>VLOOKUP(F4,'[1]SHALIMAR CHEMICALS'!$C$4:$D$87,2,FALSE)</f>
        <v>46</v>
      </c>
      <c r="I4" s="23">
        <f>G4*H4*20%</f>
        <v>4949.6000000000004</v>
      </c>
      <c r="J4" s="23">
        <f>G4*2</f>
        <v>1076</v>
      </c>
      <c r="K4" s="23">
        <f>G4*6</f>
        <v>3228</v>
      </c>
      <c r="L4" s="23">
        <v>20</v>
      </c>
      <c r="M4" s="24">
        <f>G4*H4+I4+J4+K4+L4</f>
        <v>34021.599999999999</v>
      </c>
      <c r="N4" s="15" t="s">
        <v>26</v>
      </c>
    </row>
    <row r="5" spans="1:14" ht="15" customHeight="1">
      <c r="A5" s="17">
        <v>2</v>
      </c>
      <c r="B5" s="7" t="s">
        <v>92</v>
      </c>
      <c r="C5" s="7" t="s">
        <v>93</v>
      </c>
      <c r="D5" s="7" t="s">
        <v>94</v>
      </c>
      <c r="E5" s="11" t="s">
        <v>12</v>
      </c>
      <c r="F5" s="7" t="s">
        <v>18</v>
      </c>
      <c r="G5" s="7">
        <v>215</v>
      </c>
      <c r="H5" s="8">
        <f>VLOOKUP(F5,'[1]SHALIMAR CHEMICALS'!$C$4:$D$87,2,FALSE)</f>
        <v>40.25</v>
      </c>
      <c r="I5" s="8">
        <f t="shared" ref="I5:I35" si="0">G5*H5*20%</f>
        <v>1730.75</v>
      </c>
      <c r="J5" s="8">
        <f t="shared" ref="J5:J35" si="1">G5*2</f>
        <v>430</v>
      </c>
      <c r="K5" s="8">
        <f t="shared" ref="K5:K35" si="2">G5*6</f>
        <v>1290</v>
      </c>
      <c r="L5" s="8">
        <v>20</v>
      </c>
      <c r="M5" s="18">
        <f t="shared" ref="M5:M35" si="3">G5*H5+I5+J5+K5+L5</f>
        <v>12124.5</v>
      </c>
      <c r="N5" s="15" t="s">
        <v>84</v>
      </c>
    </row>
    <row r="6" spans="1:14" ht="15" customHeight="1">
      <c r="A6" s="17">
        <v>3</v>
      </c>
      <c r="B6" s="7" t="s">
        <v>92</v>
      </c>
      <c r="C6" s="7" t="s">
        <v>95</v>
      </c>
      <c r="D6" s="7" t="s">
        <v>96</v>
      </c>
      <c r="E6" s="11" t="s">
        <v>12</v>
      </c>
      <c r="F6" s="7" t="s">
        <v>15</v>
      </c>
      <c r="G6" s="7">
        <v>171</v>
      </c>
      <c r="H6" s="8">
        <f>VLOOKUP(F6,'[1]SHALIMAR CHEMICALS'!$C$4:$D$87,2,FALSE)</f>
        <v>47.15</v>
      </c>
      <c r="I6" s="8">
        <f t="shared" si="0"/>
        <v>1612.53</v>
      </c>
      <c r="J6" s="8">
        <f t="shared" si="1"/>
        <v>342</v>
      </c>
      <c r="K6" s="8">
        <f t="shared" si="2"/>
        <v>1026</v>
      </c>
      <c r="L6" s="8">
        <v>20</v>
      </c>
      <c r="M6" s="18">
        <f t="shared" si="3"/>
        <v>11063.18</v>
      </c>
      <c r="N6" s="15" t="s">
        <v>89</v>
      </c>
    </row>
    <row r="7" spans="1:14" ht="15" customHeight="1">
      <c r="A7" s="17">
        <v>4</v>
      </c>
      <c r="B7" s="7" t="s">
        <v>92</v>
      </c>
      <c r="C7" s="7" t="s">
        <v>97</v>
      </c>
      <c r="D7" s="7" t="s">
        <v>98</v>
      </c>
      <c r="E7" s="11" t="s">
        <v>12</v>
      </c>
      <c r="F7" s="7" t="s">
        <v>23</v>
      </c>
      <c r="G7" s="7">
        <v>119</v>
      </c>
      <c r="H7" s="8">
        <f>VLOOKUP(F7,'[1]SHALIMAR CHEMICALS'!$C$4:$D$87,2,FALSE)</f>
        <v>52.9</v>
      </c>
      <c r="I7" s="8">
        <f t="shared" si="0"/>
        <v>1259.02</v>
      </c>
      <c r="J7" s="8">
        <f t="shared" si="1"/>
        <v>238</v>
      </c>
      <c r="K7" s="8">
        <f t="shared" si="2"/>
        <v>714</v>
      </c>
      <c r="L7" s="8">
        <v>20</v>
      </c>
      <c r="M7" s="18">
        <f t="shared" si="3"/>
        <v>8526.119999999999</v>
      </c>
      <c r="N7" s="15" t="s">
        <v>99</v>
      </c>
    </row>
    <row r="8" spans="1:14" ht="15" customHeight="1">
      <c r="A8" s="17">
        <v>5</v>
      </c>
      <c r="B8" s="7" t="s">
        <v>92</v>
      </c>
      <c r="C8" s="7" t="s">
        <v>100</v>
      </c>
      <c r="D8" s="7" t="s">
        <v>101</v>
      </c>
      <c r="E8" s="11" t="s">
        <v>12</v>
      </c>
      <c r="F8" s="7" t="s">
        <v>19</v>
      </c>
      <c r="G8" s="7">
        <v>97</v>
      </c>
      <c r="H8" s="8">
        <f>VLOOKUP(F8,'[1]SHALIMAR CHEMICALS'!$C$4:$D$87,2,FALSE)</f>
        <v>57.5</v>
      </c>
      <c r="I8" s="8">
        <f t="shared" si="0"/>
        <v>1115.5</v>
      </c>
      <c r="J8" s="8">
        <f t="shared" si="1"/>
        <v>194</v>
      </c>
      <c r="K8" s="8">
        <f t="shared" si="2"/>
        <v>582</v>
      </c>
      <c r="L8" s="8">
        <v>20</v>
      </c>
      <c r="M8" s="18">
        <f t="shared" si="3"/>
        <v>7489</v>
      </c>
      <c r="N8" s="15" t="s">
        <v>102</v>
      </c>
    </row>
    <row r="9" spans="1:14" ht="15" customHeight="1">
      <c r="A9" s="17">
        <v>6</v>
      </c>
      <c r="B9" s="7" t="s">
        <v>103</v>
      </c>
      <c r="C9" s="7" t="s">
        <v>104</v>
      </c>
      <c r="D9" s="7" t="s">
        <v>105</v>
      </c>
      <c r="E9" s="11" t="s">
        <v>12</v>
      </c>
      <c r="F9" s="7" t="s">
        <v>13</v>
      </c>
      <c r="G9" s="7">
        <v>508</v>
      </c>
      <c r="H9" s="8">
        <f>VLOOKUP(F9,'[1]SHALIMAR CHEMICALS'!$C$4:$D$87,2,FALSE)</f>
        <v>46</v>
      </c>
      <c r="I9" s="8">
        <f t="shared" si="0"/>
        <v>4673.6000000000004</v>
      </c>
      <c r="J9" s="8">
        <f t="shared" si="1"/>
        <v>1016</v>
      </c>
      <c r="K9" s="8">
        <f t="shared" si="2"/>
        <v>3048</v>
      </c>
      <c r="L9" s="8">
        <v>20</v>
      </c>
      <c r="M9" s="18">
        <f t="shared" si="3"/>
        <v>32125.599999999999</v>
      </c>
      <c r="N9" s="15" t="s">
        <v>26</v>
      </c>
    </row>
    <row r="10" spans="1:14" ht="15" customHeight="1">
      <c r="A10" s="17">
        <v>7</v>
      </c>
      <c r="B10" s="7" t="s">
        <v>106</v>
      </c>
      <c r="C10" s="7" t="s">
        <v>107</v>
      </c>
      <c r="D10" s="7" t="s">
        <v>108</v>
      </c>
      <c r="E10" s="11" t="s">
        <v>12</v>
      </c>
      <c r="F10" s="7" t="s">
        <v>13</v>
      </c>
      <c r="G10" s="7">
        <v>383</v>
      </c>
      <c r="H10" s="8">
        <f>VLOOKUP(F10,'[1]SHALIMAR CHEMICALS'!$C$4:$D$87,2,FALSE)</f>
        <v>46</v>
      </c>
      <c r="I10" s="8">
        <f t="shared" si="0"/>
        <v>3523.6000000000004</v>
      </c>
      <c r="J10" s="8">
        <f t="shared" si="1"/>
        <v>766</v>
      </c>
      <c r="K10" s="8">
        <f t="shared" si="2"/>
        <v>2298</v>
      </c>
      <c r="L10" s="8">
        <v>20</v>
      </c>
      <c r="M10" s="18">
        <f t="shared" si="3"/>
        <v>24225.599999999999</v>
      </c>
      <c r="N10" s="15" t="s">
        <v>26</v>
      </c>
    </row>
    <row r="11" spans="1:14" ht="15" customHeight="1">
      <c r="A11" s="17">
        <v>8</v>
      </c>
      <c r="B11" s="7" t="s">
        <v>109</v>
      </c>
      <c r="C11" s="7" t="s">
        <v>110</v>
      </c>
      <c r="D11" s="7" t="s">
        <v>111</v>
      </c>
      <c r="E11" s="11" t="s">
        <v>12</v>
      </c>
      <c r="F11" s="7" t="s">
        <v>13</v>
      </c>
      <c r="G11" s="7">
        <v>256</v>
      </c>
      <c r="H11" s="8">
        <f>VLOOKUP(F11,'[1]SHALIMAR CHEMICALS'!$C$4:$D$87,2,FALSE)</f>
        <v>46</v>
      </c>
      <c r="I11" s="8">
        <f t="shared" si="0"/>
        <v>2355.2000000000003</v>
      </c>
      <c r="J11" s="8">
        <f t="shared" si="1"/>
        <v>512</v>
      </c>
      <c r="K11" s="8">
        <f t="shared" si="2"/>
        <v>1536</v>
      </c>
      <c r="L11" s="8">
        <v>20</v>
      </c>
      <c r="M11" s="18">
        <f t="shared" si="3"/>
        <v>16199.2</v>
      </c>
      <c r="N11" s="15" t="s">
        <v>112</v>
      </c>
    </row>
    <row r="12" spans="1:14" ht="15" customHeight="1">
      <c r="A12" s="17">
        <v>9</v>
      </c>
      <c r="B12" s="7" t="s">
        <v>113</v>
      </c>
      <c r="C12" s="7" t="s">
        <v>114</v>
      </c>
      <c r="D12" s="7" t="s">
        <v>115</v>
      </c>
      <c r="E12" s="11" t="s">
        <v>12</v>
      </c>
      <c r="F12" s="7" t="s">
        <v>21</v>
      </c>
      <c r="G12" s="7">
        <v>458</v>
      </c>
      <c r="H12" s="8">
        <f>VLOOKUP(F12,'[1]SHALIMAR CHEMICALS'!$C$4:$D$87,2,FALSE)</f>
        <v>40.25</v>
      </c>
      <c r="I12" s="8">
        <f t="shared" si="0"/>
        <v>3686.9</v>
      </c>
      <c r="J12" s="8">
        <f t="shared" si="1"/>
        <v>916</v>
      </c>
      <c r="K12" s="8">
        <f t="shared" si="2"/>
        <v>2748</v>
      </c>
      <c r="L12" s="8">
        <v>20</v>
      </c>
      <c r="M12" s="18">
        <f t="shared" si="3"/>
        <v>25805.4</v>
      </c>
      <c r="N12" s="15" t="s">
        <v>116</v>
      </c>
    </row>
    <row r="13" spans="1:14" ht="15" customHeight="1">
      <c r="A13" s="17">
        <v>10</v>
      </c>
      <c r="B13" s="7" t="s">
        <v>117</v>
      </c>
      <c r="C13" s="7" t="s">
        <v>118</v>
      </c>
      <c r="D13" s="7" t="s">
        <v>119</v>
      </c>
      <c r="E13" s="11" t="s">
        <v>12</v>
      </c>
      <c r="F13" s="7" t="s">
        <v>13</v>
      </c>
      <c r="G13" s="7">
        <v>192</v>
      </c>
      <c r="H13" s="8">
        <f>VLOOKUP(F13,'[1]SHALIMAR CHEMICALS'!$C$4:$D$87,2,FALSE)</f>
        <v>46</v>
      </c>
      <c r="I13" s="8">
        <f t="shared" si="0"/>
        <v>1766.4</v>
      </c>
      <c r="J13" s="8">
        <f t="shared" si="1"/>
        <v>384</v>
      </c>
      <c r="K13" s="8">
        <f t="shared" si="2"/>
        <v>1152</v>
      </c>
      <c r="L13" s="8">
        <v>20</v>
      </c>
      <c r="M13" s="18">
        <f t="shared" si="3"/>
        <v>12154.4</v>
      </c>
      <c r="N13" s="15" t="s">
        <v>26</v>
      </c>
    </row>
    <row r="14" spans="1:14" ht="15" customHeight="1">
      <c r="A14" s="17">
        <v>11</v>
      </c>
      <c r="B14" s="7" t="s">
        <v>120</v>
      </c>
      <c r="C14" s="7" t="s">
        <v>121</v>
      </c>
      <c r="D14" s="7" t="s">
        <v>122</v>
      </c>
      <c r="E14" s="11" t="s">
        <v>12</v>
      </c>
      <c r="F14" s="7" t="s">
        <v>86</v>
      </c>
      <c r="G14" s="7">
        <v>127</v>
      </c>
      <c r="H14" s="8">
        <f>VLOOKUP(F14,'[1]SHALIMAR CHEMICALS'!$C$4:$D$87,2,FALSE)</f>
        <v>46</v>
      </c>
      <c r="I14" s="8">
        <f t="shared" si="0"/>
        <v>1168.4000000000001</v>
      </c>
      <c r="J14" s="8">
        <f t="shared" si="1"/>
        <v>254</v>
      </c>
      <c r="K14" s="8">
        <f t="shared" si="2"/>
        <v>762</v>
      </c>
      <c r="L14" s="8">
        <v>20</v>
      </c>
      <c r="M14" s="18">
        <f t="shared" si="3"/>
        <v>8046.4</v>
      </c>
      <c r="N14" s="15" t="s">
        <v>87</v>
      </c>
    </row>
    <row r="15" spans="1:14" ht="15" customHeight="1">
      <c r="A15" s="17">
        <v>12</v>
      </c>
      <c r="B15" s="7" t="s">
        <v>120</v>
      </c>
      <c r="C15" s="7" t="s">
        <v>123</v>
      </c>
      <c r="D15" s="7" t="s">
        <v>124</v>
      </c>
      <c r="E15" s="11" t="s">
        <v>12</v>
      </c>
      <c r="F15" s="7" t="s">
        <v>15</v>
      </c>
      <c r="G15" s="7">
        <v>156</v>
      </c>
      <c r="H15" s="8">
        <f>VLOOKUP(F15,'[1]SHALIMAR CHEMICALS'!$C$4:$D$87,2,FALSE)</f>
        <v>47.15</v>
      </c>
      <c r="I15" s="8">
        <f t="shared" si="0"/>
        <v>1471.08</v>
      </c>
      <c r="J15" s="8">
        <f t="shared" si="1"/>
        <v>312</v>
      </c>
      <c r="K15" s="8">
        <f t="shared" si="2"/>
        <v>936</v>
      </c>
      <c r="L15" s="8">
        <v>20</v>
      </c>
      <c r="M15" s="18">
        <f t="shared" si="3"/>
        <v>10094.48</v>
      </c>
      <c r="N15" s="15" t="s">
        <v>89</v>
      </c>
    </row>
    <row r="16" spans="1:14" ht="15" customHeight="1">
      <c r="A16" s="17">
        <v>13</v>
      </c>
      <c r="B16" s="7" t="s">
        <v>125</v>
      </c>
      <c r="C16" s="7" t="s">
        <v>126</v>
      </c>
      <c r="D16" s="7" t="s">
        <v>127</v>
      </c>
      <c r="E16" s="11" t="s">
        <v>12</v>
      </c>
      <c r="F16" s="7" t="s">
        <v>13</v>
      </c>
      <c r="G16" s="7">
        <v>270</v>
      </c>
      <c r="H16" s="8">
        <f>VLOOKUP(F16,'[1]SHALIMAR CHEMICALS'!$C$4:$D$87,2,FALSE)</f>
        <v>46</v>
      </c>
      <c r="I16" s="8">
        <f t="shared" si="0"/>
        <v>2484</v>
      </c>
      <c r="J16" s="8">
        <f t="shared" si="1"/>
        <v>540</v>
      </c>
      <c r="K16" s="8">
        <f t="shared" si="2"/>
        <v>1620</v>
      </c>
      <c r="L16" s="8">
        <v>20</v>
      </c>
      <c r="M16" s="18">
        <f t="shared" si="3"/>
        <v>17084</v>
      </c>
      <c r="N16" s="15" t="s">
        <v>26</v>
      </c>
    </row>
    <row r="17" spans="1:14" ht="15" customHeight="1">
      <c r="A17" s="17">
        <v>14</v>
      </c>
      <c r="B17" s="7" t="s">
        <v>125</v>
      </c>
      <c r="C17" s="7" t="s">
        <v>128</v>
      </c>
      <c r="D17" s="7" t="s">
        <v>129</v>
      </c>
      <c r="E17" s="11" t="s">
        <v>12</v>
      </c>
      <c r="F17" s="7" t="s">
        <v>18</v>
      </c>
      <c r="G17" s="7">
        <v>74</v>
      </c>
      <c r="H17" s="8">
        <f>VLOOKUP(F17,'[1]SHALIMAR CHEMICALS'!$C$4:$D$87,2,FALSE)</f>
        <v>40.25</v>
      </c>
      <c r="I17" s="8">
        <f t="shared" si="0"/>
        <v>595.70000000000005</v>
      </c>
      <c r="J17" s="8">
        <f t="shared" si="1"/>
        <v>148</v>
      </c>
      <c r="K17" s="8">
        <f t="shared" si="2"/>
        <v>444</v>
      </c>
      <c r="L17" s="8">
        <v>20</v>
      </c>
      <c r="M17" s="18">
        <f t="shared" si="3"/>
        <v>4186.2</v>
      </c>
      <c r="N17" s="15" t="s">
        <v>130</v>
      </c>
    </row>
    <row r="18" spans="1:14" ht="15" customHeight="1">
      <c r="A18" s="17">
        <v>15</v>
      </c>
      <c r="B18" s="7" t="s">
        <v>125</v>
      </c>
      <c r="C18" s="7" t="s">
        <v>131</v>
      </c>
      <c r="D18" s="7" t="s">
        <v>132</v>
      </c>
      <c r="E18" s="11" t="s">
        <v>12</v>
      </c>
      <c r="F18" s="7" t="s">
        <v>82</v>
      </c>
      <c r="G18" s="7">
        <v>100</v>
      </c>
      <c r="H18" s="8">
        <f>VLOOKUP(F18,'[1]SHALIMAR CHEMICALS'!$C$4:$D$87,2,FALSE)</f>
        <v>40.25</v>
      </c>
      <c r="I18" s="8">
        <f t="shared" si="0"/>
        <v>805</v>
      </c>
      <c r="J18" s="8">
        <f t="shared" si="1"/>
        <v>200</v>
      </c>
      <c r="K18" s="8">
        <f t="shared" si="2"/>
        <v>600</v>
      </c>
      <c r="L18" s="8">
        <v>20</v>
      </c>
      <c r="M18" s="18">
        <f t="shared" si="3"/>
        <v>5650</v>
      </c>
      <c r="N18" s="15" t="s">
        <v>133</v>
      </c>
    </row>
    <row r="19" spans="1:14" ht="15" customHeight="1">
      <c r="A19" s="17">
        <v>16</v>
      </c>
      <c r="B19" s="7" t="s">
        <v>134</v>
      </c>
      <c r="C19" s="7" t="s">
        <v>135</v>
      </c>
      <c r="D19" s="7" t="s">
        <v>136</v>
      </c>
      <c r="E19" s="11" t="s">
        <v>12</v>
      </c>
      <c r="F19" s="7" t="s">
        <v>18</v>
      </c>
      <c r="G19" s="7">
        <v>154</v>
      </c>
      <c r="H19" s="8">
        <f>VLOOKUP(F19,'[1]SHALIMAR CHEMICALS'!$C$4:$D$87,2,FALSE)</f>
        <v>40.25</v>
      </c>
      <c r="I19" s="8">
        <f t="shared" si="0"/>
        <v>1239.7</v>
      </c>
      <c r="J19" s="8">
        <f t="shared" si="1"/>
        <v>308</v>
      </c>
      <c r="K19" s="8">
        <f t="shared" si="2"/>
        <v>924</v>
      </c>
      <c r="L19" s="8">
        <v>20</v>
      </c>
      <c r="M19" s="18">
        <f t="shared" si="3"/>
        <v>8690.2000000000007</v>
      </c>
      <c r="N19" s="15" t="s">
        <v>84</v>
      </c>
    </row>
    <row r="20" spans="1:14" ht="15" customHeight="1">
      <c r="A20" s="17">
        <v>17</v>
      </c>
      <c r="B20" s="7" t="s">
        <v>134</v>
      </c>
      <c r="C20" s="7" t="s">
        <v>137</v>
      </c>
      <c r="D20" s="7" t="s">
        <v>138</v>
      </c>
      <c r="E20" s="11" t="s">
        <v>12</v>
      </c>
      <c r="F20" s="7" t="s">
        <v>21</v>
      </c>
      <c r="G20" s="7">
        <v>199</v>
      </c>
      <c r="H20" s="8">
        <f>VLOOKUP(F20,'[1]SHALIMAR CHEMICALS'!$C$4:$D$87,2,FALSE)</f>
        <v>40.25</v>
      </c>
      <c r="I20" s="8">
        <f t="shared" si="0"/>
        <v>1601.95</v>
      </c>
      <c r="J20" s="8">
        <f t="shared" si="1"/>
        <v>398</v>
      </c>
      <c r="K20" s="8">
        <f t="shared" si="2"/>
        <v>1194</v>
      </c>
      <c r="L20" s="8">
        <v>20</v>
      </c>
      <c r="M20" s="18">
        <f t="shared" si="3"/>
        <v>11223.7</v>
      </c>
      <c r="N20" s="15" t="s">
        <v>116</v>
      </c>
    </row>
    <row r="21" spans="1:14" ht="15" customHeight="1">
      <c r="A21" s="17">
        <v>18</v>
      </c>
      <c r="B21" s="7" t="s">
        <v>134</v>
      </c>
      <c r="C21" s="7" t="s">
        <v>139</v>
      </c>
      <c r="D21" s="7" t="s">
        <v>140</v>
      </c>
      <c r="E21" s="11" t="s">
        <v>12</v>
      </c>
      <c r="F21" s="7" t="s">
        <v>13</v>
      </c>
      <c r="G21" s="7">
        <v>116</v>
      </c>
      <c r="H21" s="8">
        <f>VLOOKUP(F21,'[1]SHALIMAR CHEMICALS'!$C$4:$D$87,2,FALSE)</f>
        <v>46</v>
      </c>
      <c r="I21" s="8">
        <f t="shared" si="0"/>
        <v>1067.2</v>
      </c>
      <c r="J21" s="8">
        <f t="shared" si="1"/>
        <v>232</v>
      </c>
      <c r="K21" s="8">
        <f t="shared" si="2"/>
        <v>696</v>
      </c>
      <c r="L21" s="8">
        <v>20</v>
      </c>
      <c r="M21" s="18">
        <f t="shared" si="3"/>
        <v>7351.2</v>
      </c>
      <c r="N21" s="15" t="s">
        <v>26</v>
      </c>
    </row>
    <row r="22" spans="1:14" ht="15" customHeight="1">
      <c r="A22" s="17">
        <v>19</v>
      </c>
      <c r="B22" s="7" t="s">
        <v>134</v>
      </c>
      <c r="C22" s="7" t="s">
        <v>141</v>
      </c>
      <c r="D22" s="7" t="s">
        <v>142</v>
      </c>
      <c r="E22" s="11" t="s">
        <v>12</v>
      </c>
      <c r="F22" s="7" t="s">
        <v>24</v>
      </c>
      <c r="G22" s="7">
        <v>347</v>
      </c>
      <c r="H22" s="8">
        <f>VLOOKUP(F22,'[1]SHALIMAR CHEMICALS'!$C$4:$D$87,2,FALSE)</f>
        <v>47.15</v>
      </c>
      <c r="I22" s="8">
        <f t="shared" si="0"/>
        <v>3272.21</v>
      </c>
      <c r="J22" s="8">
        <f t="shared" si="1"/>
        <v>694</v>
      </c>
      <c r="K22" s="8">
        <f t="shared" si="2"/>
        <v>2082</v>
      </c>
      <c r="L22" s="8">
        <v>20</v>
      </c>
      <c r="M22" s="18">
        <f t="shared" si="3"/>
        <v>22429.26</v>
      </c>
      <c r="N22" s="15" t="s">
        <v>88</v>
      </c>
    </row>
    <row r="23" spans="1:14" ht="15" customHeight="1">
      <c r="A23" s="17">
        <v>20</v>
      </c>
      <c r="B23" s="7" t="s">
        <v>134</v>
      </c>
      <c r="C23" s="7" t="s">
        <v>143</v>
      </c>
      <c r="D23" s="7" t="s">
        <v>144</v>
      </c>
      <c r="E23" s="11" t="s">
        <v>12</v>
      </c>
      <c r="F23" s="7" t="s">
        <v>82</v>
      </c>
      <c r="G23" s="7">
        <v>151</v>
      </c>
      <c r="H23" s="8">
        <f>VLOOKUP(F23,'[1]SHALIMAR CHEMICALS'!$C$4:$D$87,2,FALSE)</f>
        <v>40.25</v>
      </c>
      <c r="I23" s="8">
        <f t="shared" si="0"/>
        <v>1215.55</v>
      </c>
      <c r="J23" s="8">
        <f t="shared" si="1"/>
        <v>302</v>
      </c>
      <c r="K23" s="8">
        <f t="shared" si="2"/>
        <v>906</v>
      </c>
      <c r="L23" s="8">
        <v>20</v>
      </c>
      <c r="M23" s="18">
        <f t="shared" si="3"/>
        <v>8521.2999999999993</v>
      </c>
      <c r="N23" s="15" t="s">
        <v>85</v>
      </c>
    </row>
    <row r="24" spans="1:14" ht="15" customHeight="1">
      <c r="A24" s="17">
        <v>21</v>
      </c>
      <c r="B24" s="7" t="s">
        <v>145</v>
      </c>
      <c r="C24" s="7" t="s">
        <v>146</v>
      </c>
      <c r="D24" s="7" t="s">
        <v>147</v>
      </c>
      <c r="E24" s="11" t="s">
        <v>12</v>
      </c>
      <c r="F24" s="7" t="s">
        <v>13</v>
      </c>
      <c r="G24" s="7">
        <v>273</v>
      </c>
      <c r="H24" s="8">
        <f>VLOOKUP(F24,'[1]SHALIMAR CHEMICALS'!$C$4:$D$87,2,FALSE)</f>
        <v>46</v>
      </c>
      <c r="I24" s="8">
        <f t="shared" si="0"/>
        <v>2511.6000000000004</v>
      </c>
      <c r="J24" s="8">
        <f t="shared" si="1"/>
        <v>546</v>
      </c>
      <c r="K24" s="8">
        <f t="shared" si="2"/>
        <v>1638</v>
      </c>
      <c r="L24" s="8">
        <v>20</v>
      </c>
      <c r="M24" s="18">
        <f t="shared" si="3"/>
        <v>17273.599999999999</v>
      </c>
      <c r="N24" s="15" t="s">
        <v>26</v>
      </c>
    </row>
    <row r="25" spans="1:14" s="53" customFormat="1" ht="15" customHeight="1">
      <c r="A25" s="48">
        <v>22</v>
      </c>
      <c r="B25" s="49" t="s">
        <v>145</v>
      </c>
      <c r="C25" s="49" t="s">
        <v>148</v>
      </c>
      <c r="D25" s="54">
        <v>76</v>
      </c>
      <c r="E25" s="49" t="s">
        <v>12</v>
      </c>
      <c r="F25" s="55" t="s">
        <v>82</v>
      </c>
      <c r="G25" s="49">
        <v>81</v>
      </c>
      <c r="H25" s="50">
        <f>VLOOKUP(F25,'[1]SHALIMAR CHEMICALS'!$C$4:$D$87,2,FALSE)</f>
        <v>40.25</v>
      </c>
      <c r="I25" s="50">
        <f t="shared" si="0"/>
        <v>652.05000000000007</v>
      </c>
      <c r="J25" s="50">
        <f t="shared" si="1"/>
        <v>162</v>
      </c>
      <c r="K25" s="50">
        <f t="shared" si="2"/>
        <v>486</v>
      </c>
      <c r="L25" s="50">
        <v>20</v>
      </c>
      <c r="M25" s="51">
        <f t="shared" si="3"/>
        <v>4580.3</v>
      </c>
      <c r="N25" s="56" t="s">
        <v>178</v>
      </c>
    </row>
    <row r="26" spans="1:14" ht="15" customHeight="1">
      <c r="A26" s="17">
        <v>23</v>
      </c>
      <c r="B26" s="7" t="s">
        <v>145</v>
      </c>
      <c r="C26" s="7" t="s">
        <v>149</v>
      </c>
      <c r="D26" s="7" t="s">
        <v>150</v>
      </c>
      <c r="E26" s="11" t="s">
        <v>12</v>
      </c>
      <c r="F26" s="7" t="s">
        <v>20</v>
      </c>
      <c r="G26" s="7">
        <v>78</v>
      </c>
      <c r="H26" s="8">
        <f>VLOOKUP(F26,'[1]SHALIMAR CHEMICALS'!$C$4:$D$87,2,FALSE)</f>
        <v>40</v>
      </c>
      <c r="I26" s="8">
        <f t="shared" si="0"/>
        <v>624</v>
      </c>
      <c r="J26" s="8">
        <f t="shared" si="1"/>
        <v>156</v>
      </c>
      <c r="K26" s="8">
        <f t="shared" si="2"/>
        <v>468</v>
      </c>
      <c r="L26" s="8">
        <v>20</v>
      </c>
      <c r="M26" s="18">
        <f t="shared" si="3"/>
        <v>4388</v>
      </c>
      <c r="N26" s="15" t="s">
        <v>151</v>
      </c>
    </row>
    <row r="27" spans="1:14" ht="15" customHeight="1">
      <c r="A27" s="17">
        <v>24</v>
      </c>
      <c r="B27" s="7" t="s">
        <v>152</v>
      </c>
      <c r="C27" s="7" t="s">
        <v>153</v>
      </c>
      <c r="D27" s="7" t="s">
        <v>154</v>
      </c>
      <c r="E27" s="11" t="s">
        <v>12</v>
      </c>
      <c r="F27" s="7" t="s">
        <v>21</v>
      </c>
      <c r="G27" s="7">
        <v>202</v>
      </c>
      <c r="H27" s="8">
        <f>VLOOKUP(F27,'[1]SHALIMAR CHEMICALS'!$C$4:$D$87,2,FALSE)</f>
        <v>40.25</v>
      </c>
      <c r="I27" s="8">
        <f t="shared" si="0"/>
        <v>1626.1000000000001</v>
      </c>
      <c r="J27" s="8">
        <f t="shared" si="1"/>
        <v>404</v>
      </c>
      <c r="K27" s="8">
        <f t="shared" si="2"/>
        <v>1212</v>
      </c>
      <c r="L27" s="8">
        <v>20</v>
      </c>
      <c r="M27" s="18">
        <f t="shared" si="3"/>
        <v>11392.6</v>
      </c>
      <c r="N27" s="15" t="s">
        <v>116</v>
      </c>
    </row>
    <row r="28" spans="1:14" s="53" customFormat="1" ht="15" customHeight="1">
      <c r="A28" s="48">
        <v>25</v>
      </c>
      <c r="B28" s="49" t="s">
        <v>155</v>
      </c>
      <c r="C28" s="49" t="s">
        <v>156</v>
      </c>
      <c r="D28" s="49" t="s">
        <v>157</v>
      </c>
      <c r="E28" s="49" t="s">
        <v>12</v>
      </c>
      <c r="F28" s="49" t="s">
        <v>13</v>
      </c>
      <c r="G28" s="49">
        <v>525</v>
      </c>
      <c r="H28" s="50">
        <f>VLOOKUP(F28,'[1]SHALIMAR CHEMICALS'!$C$4:$D$87,2,FALSE)</f>
        <v>46</v>
      </c>
      <c r="I28" s="50">
        <f t="shared" si="0"/>
        <v>4830</v>
      </c>
      <c r="J28" s="50">
        <f t="shared" si="1"/>
        <v>1050</v>
      </c>
      <c r="K28" s="50">
        <f t="shared" si="2"/>
        <v>3150</v>
      </c>
      <c r="L28" s="50">
        <v>20</v>
      </c>
      <c r="M28" s="51">
        <f t="shared" si="3"/>
        <v>33200</v>
      </c>
      <c r="N28" s="52" t="s">
        <v>26</v>
      </c>
    </row>
    <row r="29" spans="1:14" ht="15" customHeight="1">
      <c r="A29" s="17">
        <v>26</v>
      </c>
      <c r="B29" s="7" t="s">
        <v>155</v>
      </c>
      <c r="C29" s="7" t="s">
        <v>158</v>
      </c>
      <c r="D29" s="7" t="s">
        <v>159</v>
      </c>
      <c r="E29" s="11" t="s">
        <v>12</v>
      </c>
      <c r="F29" s="7" t="s">
        <v>13</v>
      </c>
      <c r="G29" s="7">
        <v>342</v>
      </c>
      <c r="H29" s="8">
        <f>VLOOKUP(F29,'[1]SHALIMAR CHEMICALS'!$C$4:$D$87,2,FALSE)</f>
        <v>46</v>
      </c>
      <c r="I29" s="8">
        <f t="shared" si="0"/>
        <v>3146.4</v>
      </c>
      <c r="J29" s="8">
        <f t="shared" si="1"/>
        <v>684</v>
      </c>
      <c r="K29" s="8">
        <f t="shared" si="2"/>
        <v>2052</v>
      </c>
      <c r="L29" s="8">
        <v>20</v>
      </c>
      <c r="M29" s="18">
        <f t="shared" si="3"/>
        <v>21634.400000000001</v>
      </c>
      <c r="N29" s="15" t="s">
        <v>26</v>
      </c>
    </row>
    <row r="30" spans="1:14" ht="15" customHeight="1">
      <c r="A30" s="17">
        <v>27</v>
      </c>
      <c r="B30" s="7" t="s">
        <v>160</v>
      </c>
      <c r="C30" s="7" t="s">
        <v>161</v>
      </c>
      <c r="D30" s="7" t="s">
        <v>162</v>
      </c>
      <c r="E30" s="11" t="s">
        <v>12</v>
      </c>
      <c r="F30" s="7" t="s">
        <v>13</v>
      </c>
      <c r="G30" s="7">
        <v>115</v>
      </c>
      <c r="H30" s="8">
        <f>VLOOKUP(F30,'[1]SHALIMAR CHEMICALS'!$C$4:$D$87,2,FALSE)</f>
        <v>46</v>
      </c>
      <c r="I30" s="8">
        <f t="shared" si="0"/>
        <v>1058</v>
      </c>
      <c r="J30" s="8">
        <f t="shared" si="1"/>
        <v>230</v>
      </c>
      <c r="K30" s="8">
        <f t="shared" si="2"/>
        <v>690</v>
      </c>
      <c r="L30" s="8">
        <v>20</v>
      </c>
      <c r="M30" s="18">
        <f t="shared" si="3"/>
        <v>7288</v>
      </c>
      <c r="N30" s="15" t="s">
        <v>26</v>
      </c>
    </row>
    <row r="31" spans="1:14" ht="15" customHeight="1">
      <c r="A31" s="17">
        <v>28</v>
      </c>
      <c r="B31" s="7" t="s">
        <v>160</v>
      </c>
      <c r="C31" s="7" t="s">
        <v>163</v>
      </c>
      <c r="D31" s="7" t="s">
        <v>164</v>
      </c>
      <c r="E31" s="11" t="s">
        <v>12</v>
      </c>
      <c r="F31" s="7" t="s">
        <v>165</v>
      </c>
      <c r="G31" s="7">
        <v>123</v>
      </c>
      <c r="H31" s="8">
        <f>VLOOKUP(F31,'[1]SHALIMAR CHEMICALS'!$C$4:$D$87,2,FALSE)</f>
        <v>28.75</v>
      </c>
      <c r="I31" s="8">
        <f t="shared" si="0"/>
        <v>707.25</v>
      </c>
      <c r="J31" s="8">
        <f t="shared" si="1"/>
        <v>246</v>
      </c>
      <c r="K31" s="8">
        <f t="shared" si="2"/>
        <v>738</v>
      </c>
      <c r="L31" s="8">
        <v>20</v>
      </c>
      <c r="M31" s="18">
        <f t="shared" si="3"/>
        <v>5247.5</v>
      </c>
      <c r="N31" s="15" t="s">
        <v>166</v>
      </c>
    </row>
    <row r="32" spans="1:14" s="53" customFormat="1" ht="15" customHeight="1">
      <c r="A32" s="48">
        <v>29</v>
      </c>
      <c r="B32" s="49" t="s">
        <v>160</v>
      </c>
      <c r="C32" s="49" t="s">
        <v>167</v>
      </c>
      <c r="D32" s="49" t="s">
        <v>168</v>
      </c>
      <c r="E32" s="49" t="s">
        <v>12</v>
      </c>
      <c r="F32" s="49" t="s">
        <v>165</v>
      </c>
      <c r="G32" s="49">
        <v>124</v>
      </c>
      <c r="H32" s="50">
        <f>VLOOKUP(F32,'[1]SHALIMAR CHEMICALS'!$C$4:$D$87,2,FALSE)</f>
        <v>28.75</v>
      </c>
      <c r="I32" s="50">
        <f t="shared" si="0"/>
        <v>713</v>
      </c>
      <c r="J32" s="50">
        <f t="shared" si="1"/>
        <v>248</v>
      </c>
      <c r="K32" s="50">
        <f t="shared" si="2"/>
        <v>744</v>
      </c>
      <c r="L32" s="50">
        <v>20</v>
      </c>
      <c r="M32" s="51">
        <f t="shared" si="3"/>
        <v>5290</v>
      </c>
      <c r="N32" s="52" t="s">
        <v>166</v>
      </c>
    </row>
    <row r="33" spans="1:14" s="53" customFormat="1" ht="15" customHeight="1">
      <c r="A33" s="48">
        <v>30</v>
      </c>
      <c r="B33" s="49" t="s">
        <v>169</v>
      </c>
      <c r="C33" s="49" t="s">
        <v>170</v>
      </c>
      <c r="D33" s="49" t="s">
        <v>171</v>
      </c>
      <c r="E33" s="49" t="s">
        <v>12</v>
      </c>
      <c r="F33" s="55" t="s">
        <v>82</v>
      </c>
      <c r="G33" s="49">
        <v>89</v>
      </c>
      <c r="H33" s="50">
        <f>VLOOKUP(F33,'[1]SHALIMAR CHEMICALS'!$C$4:$D$87,2,FALSE)</f>
        <v>40.25</v>
      </c>
      <c r="I33" s="50">
        <f t="shared" si="0"/>
        <v>716.45</v>
      </c>
      <c r="J33" s="50">
        <f t="shared" si="1"/>
        <v>178</v>
      </c>
      <c r="K33" s="50">
        <f t="shared" si="2"/>
        <v>534</v>
      </c>
      <c r="L33" s="50">
        <v>20</v>
      </c>
      <c r="M33" s="51">
        <f t="shared" si="3"/>
        <v>5030.7</v>
      </c>
      <c r="N33" s="52" t="s">
        <v>172</v>
      </c>
    </row>
    <row r="34" spans="1:14" ht="15" customHeight="1">
      <c r="A34" s="17">
        <v>31</v>
      </c>
      <c r="B34" s="7" t="s">
        <v>169</v>
      </c>
      <c r="C34" s="7" t="s">
        <v>173</v>
      </c>
      <c r="D34" s="7" t="s">
        <v>174</v>
      </c>
      <c r="E34" s="11" t="s">
        <v>12</v>
      </c>
      <c r="F34" s="7" t="s">
        <v>18</v>
      </c>
      <c r="G34" s="7">
        <v>124</v>
      </c>
      <c r="H34" s="8">
        <f>VLOOKUP(F34,'[1]SHALIMAR CHEMICALS'!$C$4:$D$87,2,FALSE)</f>
        <v>40.25</v>
      </c>
      <c r="I34" s="8">
        <f t="shared" si="0"/>
        <v>998.2</v>
      </c>
      <c r="J34" s="8">
        <f t="shared" si="1"/>
        <v>248</v>
      </c>
      <c r="K34" s="8">
        <f t="shared" si="2"/>
        <v>744</v>
      </c>
      <c r="L34" s="8">
        <v>20</v>
      </c>
      <c r="M34" s="18">
        <f t="shared" si="3"/>
        <v>7001.2</v>
      </c>
      <c r="N34" s="15" t="s">
        <v>84</v>
      </c>
    </row>
    <row r="35" spans="1:14" ht="15" customHeight="1">
      <c r="A35" s="17">
        <v>32</v>
      </c>
      <c r="B35" s="7" t="s">
        <v>175</v>
      </c>
      <c r="C35" s="7" t="s">
        <v>176</v>
      </c>
      <c r="D35" s="54">
        <v>140</v>
      </c>
      <c r="E35" s="11" t="s">
        <v>12</v>
      </c>
      <c r="F35" s="7" t="s">
        <v>13</v>
      </c>
      <c r="G35" s="7">
        <v>216</v>
      </c>
      <c r="H35" s="8">
        <f>VLOOKUP(F35,'[1]SHALIMAR CHEMICALS'!$C$4:$D$87,2,FALSE)</f>
        <v>46</v>
      </c>
      <c r="I35" s="8">
        <f t="shared" si="0"/>
        <v>1987.2</v>
      </c>
      <c r="J35" s="8">
        <f t="shared" si="1"/>
        <v>432</v>
      </c>
      <c r="K35" s="8">
        <f t="shared" si="2"/>
        <v>1296</v>
      </c>
      <c r="L35" s="8">
        <v>20</v>
      </c>
      <c r="M35" s="18">
        <f t="shared" si="3"/>
        <v>13671.2</v>
      </c>
      <c r="N35" s="15" t="s">
        <v>26</v>
      </c>
    </row>
    <row r="36" spans="1:14" ht="15" customHeight="1" thickBot="1">
      <c r="A36" s="44" t="s">
        <v>179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  <c r="M36" s="19">
        <f>ROUND(SUM(M4:M35),0)</f>
        <v>423009</v>
      </c>
      <c r="N36" s="12"/>
    </row>
    <row r="37" spans="1:14" ht="15" customHeight="1" thickBot="1">
      <c r="A37" s="9"/>
      <c r="B37"/>
      <c r="C37"/>
      <c r="D37"/>
      <c r="E37"/>
      <c r="F37"/>
      <c r="G37" s="16">
        <f>SUM(G4:G35)</f>
        <v>6923</v>
      </c>
      <c r="H37" s="10"/>
      <c r="I37" s="10"/>
      <c r="J37" s="10"/>
      <c r="K37" s="10"/>
      <c r="L37" s="10"/>
      <c r="M37" s="10"/>
      <c r="N37"/>
    </row>
    <row r="38" spans="1:14" ht="19.5" customHeight="1" thickBot="1">
      <c r="A38" s="30" t="s">
        <v>4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4" ht="61.5" customHeight="1" thickBot="1">
      <c r="A39" s="33" t="s">
        <v>17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</row>
    <row r="40" spans="1:14" ht="15" customHeight="1"/>
    <row r="41" spans="1:14" ht="15" customHeight="1"/>
    <row r="42" spans="1:14" ht="15" customHeight="1"/>
    <row r="43" spans="1:14" ht="15" customHeight="1"/>
    <row r="44" spans="1:14" ht="15" customHeight="1"/>
    <row r="45" spans="1:14" ht="15" customHeight="1"/>
    <row r="46" spans="1:14" ht="15" customHeight="1"/>
    <row r="47" spans="1:14" ht="15" customHeight="1"/>
    <row r="48" spans="1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sortState ref="B4:N25">
    <sortCondition ref="B4:B25"/>
    <sortCondition ref="C4:C25"/>
  </sortState>
  <mergeCells count="7">
    <mergeCell ref="A38:M38"/>
    <mergeCell ref="A39:M39"/>
    <mergeCell ref="G1:M1"/>
    <mergeCell ref="G2:M2"/>
    <mergeCell ref="A1:F1"/>
    <mergeCell ref="A2:F2"/>
    <mergeCell ref="A36:L36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28</v>
      </c>
      <c r="C2" s="2" t="s">
        <v>29</v>
      </c>
      <c r="D2" s="2" t="s">
        <v>30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31</v>
      </c>
      <c r="C3" s="2" t="s">
        <v>32</v>
      </c>
      <c r="D3" s="2" t="s">
        <v>33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34</v>
      </c>
      <c r="C4" s="2" t="s">
        <v>35</v>
      </c>
      <c r="D4" s="2" t="s">
        <v>36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37</v>
      </c>
      <c r="C5" s="2" t="s">
        <v>38</v>
      </c>
      <c r="D5" s="2" t="s">
        <v>39</v>
      </c>
      <c r="E5" s="2" t="s">
        <v>12</v>
      </c>
      <c r="F5" s="2" t="s">
        <v>27</v>
      </c>
      <c r="G5" s="2">
        <v>500</v>
      </c>
    </row>
    <row r="6" spans="1:7">
      <c r="A6" s="6">
        <f t="shared" si="0"/>
        <v>5</v>
      </c>
      <c r="B6" s="2" t="s">
        <v>40</v>
      </c>
      <c r="C6" s="2" t="s">
        <v>41</v>
      </c>
      <c r="D6" s="2" t="s">
        <v>42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43</v>
      </c>
      <c r="C7" s="2" t="s">
        <v>44</v>
      </c>
      <c r="D7" s="2" t="s">
        <v>45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43</v>
      </c>
      <c r="C8" s="2" t="s">
        <v>46</v>
      </c>
      <c r="D8" s="2" t="s">
        <v>47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43</v>
      </c>
      <c r="C9" s="2" t="s">
        <v>48</v>
      </c>
      <c r="D9" s="2" t="s">
        <v>49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50</v>
      </c>
      <c r="C10" s="2" t="s">
        <v>51</v>
      </c>
      <c r="D10" s="2" t="s">
        <v>52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53</v>
      </c>
      <c r="C11" s="2" t="s">
        <v>54</v>
      </c>
      <c r="D11" s="2" t="s">
        <v>55</v>
      </c>
      <c r="E11" s="2" t="s">
        <v>12</v>
      </c>
      <c r="F11" s="2" t="s">
        <v>27</v>
      </c>
      <c r="G11" s="2">
        <v>200</v>
      </c>
    </row>
    <row r="12" spans="1:7">
      <c r="A12" s="6">
        <f t="shared" si="0"/>
        <v>11</v>
      </c>
      <c r="B12" s="2" t="s">
        <v>56</v>
      </c>
      <c r="C12" s="2" t="s">
        <v>57</v>
      </c>
      <c r="D12" s="2" t="s">
        <v>58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56</v>
      </c>
      <c r="C13" s="2" t="s">
        <v>59</v>
      </c>
      <c r="D13" s="2" t="s">
        <v>60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61</v>
      </c>
      <c r="C14" s="2" t="s">
        <v>62</v>
      </c>
      <c r="D14" s="2" t="s">
        <v>63</v>
      </c>
      <c r="E14" s="2" t="s">
        <v>12</v>
      </c>
      <c r="F14" s="3" t="s">
        <v>64</v>
      </c>
      <c r="G14" s="2">
        <v>277</v>
      </c>
    </row>
    <row r="15" spans="1:7">
      <c r="A15" s="6">
        <f t="shared" si="0"/>
        <v>14</v>
      </c>
      <c r="B15" s="2" t="s">
        <v>65</v>
      </c>
      <c r="C15" s="2" t="s">
        <v>66</v>
      </c>
      <c r="D15" s="2" t="s">
        <v>67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68</v>
      </c>
      <c r="C16" s="2" t="s">
        <v>69</v>
      </c>
      <c r="D16" s="2" t="s">
        <v>70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68</v>
      </c>
      <c r="C17" s="2" t="s">
        <v>71</v>
      </c>
      <c r="D17" s="2" t="s">
        <v>72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73</v>
      </c>
      <c r="C18" s="2" t="s">
        <v>74</v>
      </c>
      <c r="D18" s="2" t="s">
        <v>75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76</v>
      </c>
      <c r="C19" s="2" t="s">
        <v>77</v>
      </c>
      <c r="D19" s="2" t="s">
        <v>78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76</v>
      </c>
      <c r="C20" s="2" t="s">
        <v>79</v>
      </c>
      <c r="D20" s="2" t="s">
        <v>80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2024-06-03T08:56:27Z</cp:lastPrinted>
  <dcterms:created xsi:type="dcterms:W3CDTF">2022-05-02T05:54:47Z</dcterms:created>
  <dcterms:modified xsi:type="dcterms:W3CDTF">2024-06-03T08:57:07Z</dcterms:modified>
</cp:coreProperties>
</file>