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Invoice!$A$4:$N$22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20" i="1" l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K4" i="2" l="1"/>
  <c r="I4" i="2"/>
  <c r="K3" i="2"/>
  <c r="I3" i="2"/>
  <c r="J3" i="2" l="1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<sst xmlns="http://schemas.openxmlformats.org/spreadsheetml/2006/main" count="118" uniqueCount="84">
  <si>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</si>
  <si>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</si>
  <si>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</si>
  <si>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</si>
  <si>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</si>
  <si>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</si>
  <si>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</si>
  <si>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</si>
  <si>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</si>
  <si>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</si>
  <si>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</si>
  <si>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</si>
  <si>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</si>
  <si>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</si>
  <si>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</si>
  <si>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</si>
  <si>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</si>
  <si>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</si>
  <si>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</si>
  <si>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</si>
  <si>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GOPALPUR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</si>
  <si>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</si>
  <si>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</si>
  <si>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</si>
  <si>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</si>
  <si>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</si>
  <si>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</si>
  <si>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</si>
  <si>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</si>
  <si>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</si>
  <si>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ROURKELA</t>
  </si>
  <si>
    <t>BANESWAR SALES CORPORATION</t>
  </si>
  <si>
    <t>2023 year lr copy wrong entry</t>
  </si>
  <si>
    <t>CTC</t>
  </si>
  <si>
    <t>Kindly, verify &amp; confirm within 7 days, else GST will be filed by 20th AUGUST, 2025.
GST to be paid by Consignor under Reverse Charge Mechanism(RCM) as per GST.</t>
  </si>
  <si>
    <t>16/7/2025</t>
  </si>
  <si>
    <t>PL/BH/02442</t>
  </si>
  <si>
    <t>1266</t>
  </si>
  <si>
    <t>PL/BH/02443</t>
  </si>
  <si>
    <t>265</t>
  </si>
  <si>
    <t>BAISINGA</t>
  </si>
  <si>
    <t>BARSHA ALLUMINIUM AND STEELS</t>
  </si>
  <si>
    <t>21/7/2025</t>
  </si>
  <si>
    <t>PL/BH/02531</t>
  </si>
  <si>
    <t>1358-1359</t>
  </si>
  <si>
    <t>PL/BH/02532</t>
  </si>
  <si>
    <t>1357</t>
  </si>
  <si>
    <t>PL/BH/02535</t>
  </si>
  <si>
    <t>1363</t>
  </si>
  <si>
    <t>BALIGUDA</t>
  </si>
  <si>
    <t>NAYAK ENTERPRISERS</t>
  </si>
  <si>
    <t>22/7/2025</t>
  </si>
  <si>
    <t>PL/BH/02563</t>
  </si>
  <si>
    <t>1379</t>
  </si>
  <si>
    <t>BANPUR</t>
  </si>
  <si>
    <t>PARVATI ENTERPRISE</t>
  </si>
  <si>
    <t>24/7/2025</t>
  </si>
  <si>
    <t>PL/BH/02594</t>
  </si>
  <si>
    <t>1418</t>
  </si>
  <si>
    <t>SORO</t>
  </si>
  <si>
    <t>JAGANNATH ELECTRONICS</t>
  </si>
  <si>
    <t>26/7/2025</t>
  </si>
  <si>
    <t>PL/BH/02641</t>
  </si>
  <si>
    <t>461</t>
  </si>
  <si>
    <t>BORIGUMMA</t>
  </si>
  <si>
    <t>SRI RAM METAL STORE</t>
  </si>
  <si>
    <t>28/7/2025</t>
  </si>
  <si>
    <t>PL/BH/02675</t>
  </si>
  <si>
    <t>1500</t>
  </si>
  <si>
    <t>PL/BH/02676</t>
  </si>
  <si>
    <t>502</t>
  </si>
  <si>
    <t>PL/BH/02677</t>
  </si>
  <si>
    <t>503</t>
  </si>
  <si>
    <t>30/7/2025</t>
  </si>
  <si>
    <t>PL/BH/02711</t>
  </si>
  <si>
    <t>555</t>
  </si>
  <si>
    <t>KRISHNA AGENCIES</t>
  </si>
  <si>
    <t>31/7/2025</t>
  </si>
  <si>
    <t>PL/BH/02737</t>
  </si>
  <si>
    <t>1594</t>
  </si>
  <si>
    <t>PL/BH/02741</t>
  </si>
  <si>
    <t>1592</t>
  </si>
  <si>
    <t>(RUPEES SEVEN THOUSAND EIGHT HUNDRED THIRTY SIX ONLY)</t>
  </si>
  <si>
    <t>Bill Date: 31/07/2025
Bill No : 11286
Total Amount: 7836.00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</si>
</sst>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horizontal="right" vertical="center" wrapText="1"/>
    </xf>
    <xf numFmtId="0" fontId="0" fillId="0" borderId="2" xfId="0" applyNumberFormat="1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2" fillId="0" borderId="12" xfId="0" applyNumberFormat="1" applyFont="1" applyBorder="1"/>
    <xf numFmtId="2" fontId="0" fillId="0" borderId="12" xfId="0" applyNumberFormat="1" applyFont="1" applyBorder="1"/>
    <xf numFmtId="2" fontId="0" fillId="0" borderId="14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6</xdr:col>
      <xdr:colOff>285750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X11" sqref="X11"/>
    </sheetView>
  </sheetViews>
  <sheetFormatPr defaultRowHeight="15"/>
  <cols>
    <col min="1" max="1" width="4.28515625" style="3" customWidth="1"/>
    <col min="2" max="2" width="10.140625" style="1" customWidth="1"/>
    <col min="3" max="3" width="12.5703125" style="1" customWidth="1"/>
    <col min="4" max="4" width="9.7109375" style="1" bestFit="1" customWidth="1"/>
    <col min="5" max="5" width="6.42578125" style="1" bestFit="1" customWidth="1"/>
    <col min="6" max="6" width="16.5703125" style="1" bestFit="1" customWidth="1"/>
    <col min="7" max="7" width="5.42578125" style="1" bestFit="1" customWidth="1"/>
    <col min="8" max="8" width="6.85546875" style="4" customWidth="1"/>
    <col min="9" max="9" width="6.5703125" style="4" bestFit="1" customWidth="1"/>
    <col min="10" max="10" width="6.42578125" style="4" customWidth="1"/>
    <col min="11" max="11" width="6.85546875" style="4" customWidth="1"/>
    <col min="12" max="12" width="7.140625" style="4" bestFit="1" customWidth="1"/>
    <col min="13" max="13" width="8.28515625" style="4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29"/>
      <c r="B2" s="30"/>
      <c r="C2" s="30"/>
      <c r="D2" s="30"/>
      <c r="E2" s="30"/>
      <c r="F2" s="30"/>
      <c r="G2" s="31"/>
      <c r="H2" s="23" t="s">
        <v>15</v>
      </c>
      <c r="I2" s="24"/>
      <c r="J2" s="24"/>
      <c r="K2" s="24"/>
      <c r="L2" s="24"/>
      <c r="M2" s="25"/>
    </row>
    <row r="3" spans="1:14" ht="92.25" customHeight="1" thickBot="1">
      <c r="A3" s="20" t="s">
        <v>17</v>
      </c>
      <c r="B3" s="21"/>
      <c r="C3" s="21"/>
      <c r="D3" s="21"/>
      <c r="E3" s="21"/>
      <c r="F3" s="21"/>
      <c r="G3" s="22"/>
      <c r="H3" s="26" t="s">
        <v>83</v>
      </c>
      <c r="I3" s="27"/>
      <c r="J3" s="27"/>
      <c r="K3" s="27"/>
      <c r="L3" s="27"/>
      <c r="M3" s="28"/>
      <c r="N3" s="4"/>
    </row>
    <row r="4" spans="1:14" s="2" customFormat="1" ht="15" customHeight="1" thickBot="1">
      <c r="A4" s="39" t="s">
        <v>7</v>
      </c>
      <c r="B4" s="40" t="s">
        <v>5</v>
      </c>
      <c r="C4" s="40" t="s">
        <v>12</v>
      </c>
      <c r="D4" s="41" t="s">
        <v>13</v>
      </c>
      <c r="E4" s="40" t="s">
        <v>4</v>
      </c>
      <c r="F4" s="40" t="s">
        <v>6</v>
      </c>
      <c r="G4" s="40" t="s">
        <v>1</v>
      </c>
      <c r="H4" s="42" t="s">
        <v>2</v>
      </c>
      <c r="I4" s="42" t="s">
        <v>8</v>
      </c>
      <c r="J4" s="42" t="s">
        <v>3</v>
      </c>
      <c r="K4" s="42" t="s">
        <v>10</v>
      </c>
      <c r="L4" s="42" t="s">
        <v>9</v>
      </c>
      <c r="M4" s="43" t="s">
        <v>11</v>
      </c>
      <c r="N4" s="6" t="s">
        <v>16</v>
      </c>
    </row>
    <row r="5" spans="1:14" s="2" customFormat="1" ht="15" customHeight="1">
      <c r="A5" s="34">
        <v>1</v>
      </c>
      <c r="B5" s="35" t="s">
        <v>35</v>
      </c>
      <c r="C5" s="35" t="s">
        <v>36</v>
      </c>
      <c r="D5" s="35" t="s">
        <v>37</v>
      </c>
      <c r="E5" s="36" t="s">
        <v>33</v>
      </c>
      <c r="F5" s="36" t="s">
        <v>14</v>
      </c>
      <c r="G5" s="35">
        <v>3</v>
      </c>
      <c r="H5" s="37">
        <f>VLOOKUP(F5,'[1]HAWKINS COOKER'!$D$3:$F$154,3,FALSE)</f>
        <v>53</v>
      </c>
      <c r="I5" s="37">
        <f>G5*H5*20%</f>
        <v>31.8</v>
      </c>
      <c r="J5" s="37">
        <f t="shared" ref="J5:J18" si="0">G5*1</f>
        <v>3</v>
      </c>
      <c r="K5" s="37">
        <v>150</v>
      </c>
      <c r="L5" s="37">
        <v>35</v>
      </c>
      <c r="M5" s="38">
        <f>G5*H5+I5+J5+K5+L5</f>
        <v>378.8</v>
      </c>
      <c r="N5" s="9" t="s">
        <v>18</v>
      </c>
    </row>
    <row r="6" spans="1:14" s="2" customFormat="1" ht="15" customHeight="1">
      <c r="A6" s="10">
        <v>2</v>
      </c>
      <c r="B6" s="7" t="s">
        <v>35</v>
      </c>
      <c r="C6" s="12" t="s">
        <v>38</v>
      </c>
      <c r="D6" s="7" t="s">
        <v>39</v>
      </c>
      <c r="E6" s="12" t="s">
        <v>33</v>
      </c>
      <c r="F6" s="7" t="s">
        <v>40</v>
      </c>
      <c r="G6" s="7">
        <v>13</v>
      </c>
      <c r="H6" s="8">
        <f>VLOOKUP(F6,'[1]HAWKINS COOKER'!$D$3:$F$154,3,FALSE)</f>
        <v>85</v>
      </c>
      <c r="I6" s="8">
        <f t="shared" ref="I6:I18" si="1">G6*H6*20%</f>
        <v>221</v>
      </c>
      <c r="J6" s="8">
        <f t="shared" si="0"/>
        <v>13</v>
      </c>
      <c r="K6" s="8">
        <v>150</v>
      </c>
      <c r="L6" s="8">
        <v>35</v>
      </c>
      <c r="M6" s="11">
        <f t="shared" ref="M6:M18" si="2">G6*H6+I6+J6+K6+L6</f>
        <v>1524</v>
      </c>
      <c r="N6" s="9" t="s">
        <v>41</v>
      </c>
    </row>
    <row r="7" spans="1:14" s="2" customFormat="1" ht="15" customHeight="1">
      <c r="A7" s="10">
        <v>3</v>
      </c>
      <c r="B7" s="7" t="s">
        <v>42</v>
      </c>
      <c r="C7" s="7" t="s">
        <v>43</v>
      </c>
      <c r="D7" s="7" t="s">
        <v>44</v>
      </c>
      <c r="E7" s="12" t="s">
        <v>33</v>
      </c>
      <c r="F7" s="7" t="s">
        <v>14</v>
      </c>
      <c r="G7" s="7">
        <v>4</v>
      </c>
      <c r="H7" s="8">
        <f>VLOOKUP(F7,'[1]HAWKINS COOKER'!$D$3:$F$154,3,FALSE)</f>
        <v>53</v>
      </c>
      <c r="I7" s="8">
        <f t="shared" si="1"/>
        <v>42.400000000000006</v>
      </c>
      <c r="J7" s="8">
        <f t="shared" si="0"/>
        <v>4</v>
      </c>
      <c r="K7" s="8">
        <v>150</v>
      </c>
      <c r="L7" s="8">
        <v>35</v>
      </c>
      <c r="M7" s="11">
        <f t="shared" si="2"/>
        <v>443.4</v>
      </c>
      <c r="N7" s="9" t="s">
        <v>18</v>
      </c>
    </row>
    <row r="8" spans="1:14" s="2" customFormat="1" ht="15" customHeight="1">
      <c r="A8" s="10">
        <v>4</v>
      </c>
      <c r="B8" s="7" t="s">
        <v>42</v>
      </c>
      <c r="C8" s="7" t="s">
        <v>45</v>
      </c>
      <c r="D8" s="7" t="s">
        <v>46</v>
      </c>
      <c r="E8" s="12" t="s">
        <v>33</v>
      </c>
      <c r="F8" s="7" t="s">
        <v>40</v>
      </c>
      <c r="G8" s="7">
        <v>2</v>
      </c>
      <c r="H8" s="8">
        <f>VLOOKUP(F8,'[1]HAWKINS COOKER'!$D$3:$F$154,3,FALSE)</f>
        <v>85</v>
      </c>
      <c r="I8" s="8">
        <f t="shared" si="1"/>
        <v>34</v>
      </c>
      <c r="J8" s="8">
        <f t="shared" si="0"/>
        <v>2</v>
      </c>
      <c r="K8" s="8">
        <v>150</v>
      </c>
      <c r="L8" s="8">
        <v>35</v>
      </c>
      <c r="M8" s="11">
        <f t="shared" si="2"/>
        <v>391</v>
      </c>
      <c r="N8" s="9" t="s">
        <v>41</v>
      </c>
    </row>
    <row r="9" spans="1:14" s="2" customFormat="1" ht="15" customHeight="1">
      <c r="A9" s="10">
        <v>5</v>
      </c>
      <c r="B9" s="7" t="s">
        <v>42</v>
      </c>
      <c r="C9" s="7" t="s">
        <v>47</v>
      </c>
      <c r="D9" s="7" t="s">
        <v>48</v>
      </c>
      <c r="E9" s="12" t="s">
        <v>33</v>
      </c>
      <c r="F9" s="7" t="s">
        <v>49</v>
      </c>
      <c r="G9" s="7">
        <v>5</v>
      </c>
      <c r="H9" s="8">
        <f>VLOOKUP(F9,'[1]HAWKINS COOKER'!$D$3:$F$154,3,FALSE)</f>
        <v>90</v>
      </c>
      <c r="I9" s="8">
        <f t="shared" si="1"/>
        <v>90</v>
      </c>
      <c r="J9" s="8">
        <f t="shared" si="0"/>
        <v>5</v>
      </c>
      <c r="K9" s="8">
        <v>150</v>
      </c>
      <c r="L9" s="8">
        <v>35</v>
      </c>
      <c r="M9" s="11">
        <f t="shared" si="2"/>
        <v>730</v>
      </c>
      <c r="N9" s="13" t="s">
        <v>50</v>
      </c>
    </row>
    <row r="10" spans="1:14" s="2" customFormat="1" ht="15" customHeight="1">
      <c r="A10" s="10">
        <v>6</v>
      </c>
      <c r="B10" s="7" t="s">
        <v>51</v>
      </c>
      <c r="C10" s="7" t="s">
        <v>52</v>
      </c>
      <c r="D10" s="7" t="s">
        <v>53</v>
      </c>
      <c r="E10" s="12" t="s">
        <v>33</v>
      </c>
      <c r="F10" s="7" t="s">
        <v>54</v>
      </c>
      <c r="G10" s="7">
        <v>3</v>
      </c>
      <c r="H10" s="8">
        <f>VLOOKUP(F10,'[1]HAWKINS COOKER'!$D$3:$F$154,3,FALSE)</f>
        <v>55</v>
      </c>
      <c r="I10" s="8">
        <f t="shared" si="1"/>
        <v>33</v>
      </c>
      <c r="J10" s="8">
        <f t="shared" si="0"/>
        <v>3</v>
      </c>
      <c r="K10" s="8">
        <v>150</v>
      </c>
      <c r="L10" s="8">
        <v>35</v>
      </c>
      <c r="M10" s="11">
        <f t="shared" si="2"/>
        <v>386</v>
      </c>
      <c r="N10" s="9" t="s">
        <v>55</v>
      </c>
    </row>
    <row r="11" spans="1:14" s="2" customFormat="1" ht="15" customHeight="1">
      <c r="A11" s="10">
        <v>7</v>
      </c>
      <c r="B11" s="7" t="s">
        <v>56</v>
      </c>
      <c r="C11" s="7" t="s">
        <v>57</v>
      </c>
      <c r="D11" s="7" t="s">
        <v>58</v>
      </c>
      <c r="E11" s="12" t="s">
        <v>33</v>
      </c>
      <c r="F11" s="7" t="s">
        <v>59</v>
      </c>
      <c r="G11" s="7">
        <v>10</v>
      </c>
      <c r="H11" s="8">
        <f>VLOOKUP(F11,'[1]HAWKINS COOKER'!$D$3:$F$154,3,FALSE)</f>
        <v>60</v>
      </c>
      <c r="I11" s="8">
        <f t="shared" si="1"/>
        <v>120</v>
      </c>
      <c r="J11" s="8">
        <f t="shared" si="0"/>
        <v>10</v>
      </c>
      <c r="K11" s="8">
        <v>150</v>
      </c>
      <c r="L11" s="8">
        <v>35</v>
      </c>
      <c r="M11" s="11">
        <f t="shared" si="2"/>
        <v>915</v>
      </c>
      <c r="N11" s="9" t="s">
        <v>60</v>
      </c>
    </row>
    <row r="12" spans="1:14" s="2" customFormat="1" ht="15" customHeight="1">
      <c r="A12" s="10">
        <v>8</v>
      </c>
      <c r="B12" s="7" t="s">
        <v>61</v>
      </c>
      <c r="C12" s="7" t="s">
        <v>62</v>
      </c>
      <c r="D12" s="7" t="s">
        <v>63</v>
      </c>
      <c r="E12" s="12" t="s">
        <v>33</v>
      </c>
      <c r="F12" s="7" t="s">
        <v>64</v>
      </c>
      <c r="G12" s="7">
        <v>6</v>
      </c>
      <c r="H12" s="8">
        <f>VLOOKUP(F12,'[1]HAWKINS COOKER'!$D$3:$F$154,3,FALSE)</f>
        <v>90</v>
      </c>
      <c r="I12" s="8">
        <f t="shared" si="1"/>
        <v>108</v>
      </c>
      <c r="J12" s="8">
        <f t="shared" si="0"/>
        <v>6</v>
      </c>
      <c r="K12" s="8">
        <v>150</v>
      </c>
      <c r="L12" s="8">
        <v>35</v>
      </c>
      <c r="M12" s="11">
        <f t="shared" si="2"/>
        <v>839</v>
      </c>
      <c r="N12" s="13" t="s">
        <v>65</v>
      </c>
    </row>
    <row r="13" spans="1:14" s="2" customFormat="1" ht="15" customHeight="1">
      <c r="A13" s="10">
        <v>9</v>
      </c>
      <c r="B13" s="7" t="s">
        <v>66</v>
      </c>
      <c r="C13" s="7" t="s">
        <v>67</v>
      </c>
      <c r="D13" s="7" t="s">
        <v>68</v>
      </c>
      <c r="E13" s="12" t="s">
        <v>33</v>
      </c>
      <c r="F13" s="7" t="s">
        <v>14</v>
      </c>
      <c r="G13" s="7">
        <v>2</v>
      </c>
      <c r="H13" s="8">
        <f>VLOOKUP(F13,'[1]HAWKINS COOKER'!$D$3:$F$154,3,FALSE)</f>
        <v>53</v>
      </c>
      <c r="I13" s="8">
        <f t="shared" si="1"/>
        <v>21.200000000000003</v>
      </c>
      <c r="J13" s="8">
        <f t="shared" si="0"/>
        <v>2</v>
      </c>
      <c r="K13" s="8">
        <v>150</v>
      </c>
      <c r="L13" s="8">
        <v>35</v>
      </c>
      <c r="M13" s="11">
        <f t="shared" si="2"/>
        <v>314.2</v>
      </c>
      <c r="N13" s="9" t="s">
        <v>18</v>
      </c>
    </row>
    <row r="14" spans="1:14" s="2" customFormat="1" ht="15" customHeight="1">
      <c r="A14" s="10">
        <v>10</v>
      </c>
      <c r="B14" s="7" t="s">
        <v>66</v>
      </c>
      <c r="C14" s="7" t="s">
        <v>69</v>
      </c>
      <c r="D14" s="7" t="s">
        <v>70</v>
      </c>
      <c r="E14" s="12" t="s">
        <v>33</v>
      </c>
      <c r="F14" s="7" t="s">
        <v>40</v>
      </c>
      <c r="G14" s="7">
        <v>1</v>
      </c>
      <c r="H14" s="8">
        <f>VLOOKUP(F14,'[1]HAWKINS COOKER'!$D$3:$F$154,3,FALSE)</f>
        <v>85</v>
      </c>
      <c r="I14" s="8">
        <f t="shared" si="1"/>
        <v>17</v>
      </c>
      <c r="J14" s="8">
        <f t="shared" si="0"/>
        <v>1</v>
      </c>
      <c r="K14" s="8">
        <v>150</v>
      </c>
      <c r="L14" s="8">
        <v>35</v>
      </c>
      <c r="M14" s="11">
        <f t="shared" si="2"/>
        <v>288</v>
      </c>
      <c r="N14" s="9" t="s">
        <v>41</v>
      </c>
    </row>
    <row r="15" spans="1:14" s="2" customFormat="1" ht="15" customHeight="1">
      <c r="A15" s="10">
        <v>11</v>
      </c>
      <c r="B15" s="7" t="s">
        <v>66</v>
      </c>
      <c r="C15" s="7" t="s">
        <v>71</v>
      </c>
      <c r="D15" s="7" t="s">
        <v>72</v>
      </c>
      <c r="E15" s="12" t="s">
        <v>33</v>
      </c>
      <c r="F15" s="7" t="s">
        <v>30</v>
      </c>
      <c r="G15" s="7">
        <v>5</v>
      </c>
      <c r="H15" s="8">
        <f>VLOOKUP(F15,'[1]HAWKINS COOKER'!$D$3:$F$154,3,FALSE)</f>
        <v>45</v>
      </c>
      <c r="I15" s="8">
        <f t="shared" si="1"/>
        <v>45</v>
      </c>
      <c r="J15" s="8">
        <f t="shared" si="0"/>
        <v>5</v>
      </c>
      <c r="K15" s="8">
        <v>150</v>
      </c>
      <c r="L15" s="8">
        <v>35</v>
      </c>
      <c r="M15" s="11">
        <f t="shared" si="2"/>
        <v>460</v>
      </c>
      <c r="N15" s="9" t="s">
        <v>31</v>
      </c>
    </row>
    <row r="16" spans="1:14" s="2" customFormat="1" ht="15" customHeight="1">
      <c r="A16" s="10">
        <v>12</v>
      </c>
      <c r="B16" s="7" t="s">
        <v>73</v>
      </c>
      <c r="C16" s="7" t="s">
        <v>74</v>
      </c>
      <c r="D16" s="7" t="s">
        <v>75</v>
      </c>
      <c r="E16" s="12" t="s">
        <v>33</v>
      </c>
      <c r="F16" s="7" t="s">
        <v>20</v>
      </c>
      <c r="G16" s="7">
        <v>3</v>
      </c>
      <c r="H16" s="8">
        <f>VLOOKUP(F16,'[1]HAWKINS COOKER'!$D$3:$F$154,3,FALSE)</f>
        <v>85</v>
      </c>
      <c r="I16" s="8">
        <f t="shared" si="1"/>
        <v>51</v>
      </c>
      <c r="J16" s="8">
        <f t="shared" si="0"/>
        <v>3</v>
      </c>
      <c r="K16" s="8">
        <v>150</v>
      </c>
      <c r="L16" s="8">
        <v>35</v>
      </c>
      <c r="M16" s="11">
        <f t="shared" si="2"/>
        <v>494</v>
      </c>
      <c r="N16" s="9" t="s">
        <v>76</v>
      </c>
    </row>
    <row r="17" spans="1:14" s="2" customFormat="1" ht="15" customHeight="1">
      <c r="A17" s="10">
        <v>13</v>
      </c>
      <c r="B17" s="7" t="s">
        <v>77</v>
      </c>
      <c r="C17" s="7" t="s">
        <v>78</v>
      </c>
      <c r="D17" s="7" t="s">
        <v>79</v>
      </c>
      <c r="E17" s="12" t="s">
        <v>33</v>
      </c>
      <c r="F17" s="7" t="s">
        <v>14</v>
      </c>
      <c r="G17" s="7">
        <v>3</v>
      </c>
      <c r="H17" s="8">
        <f>VLOOKUP(F17,'[1]HAWKINS COOKER'!$D$3:$F$154,3,FALSE)</f>
        <v>53</v>
      </c>
      <c r="I17" s="8">
        <f t="shared" si="1"/>
        <v>31.8</v>
      </c>
      <c r="J17" s="8">
        <f t="shared" si="0"/>
        <v>3</v>
      </c>
      <c r="K17" s="8">
        <v>150</v>
      </c>
      <c r="L17" s="8">
        <v>35</v>
      </c>
      <c r="M17" s="11">
        <f t="shared" si="2"/>
        <v>378.8</v>
      </c>
      <c r="N17" s="9" t="s">
        <v>18</v>
      </c>
    </row>
    <row r="18" spans="1:14" s="2" customFormat="1" ht="15" customHeight="1" thickBot="1">
      <c r="A18" s="44">
        <v>14</v>
      </c>
      <c r="B18" s="45" t="s">
        <v>77</v>
      </c>
      <c r="C18" s="45" t="s">
        <v>80</v>
      </c>
      <c r="D18" s="45" t="s">
        <v>81</v>
      </c>
      <c r="E18" s="46" t="s">
        <v>33</v>
      </c>
      <c r="F18" s="45" t="s">
        <v>49</v>
      </c>
      <c r="G18" s="45">
        <v>1</v>
      </c>
      <c r="H18" s="47">
        <f>VLOOKUP(F18,'[1]HAWKINS COOKER'!$D$3:$F$154,3,FALSE)</f>
        <v>90</v>
      </c>
      <c r="I18" s="47">
        <f t="shared" si="1"/>
        <v>18</v>
      </c>
      <c r="J18" s="47">
        <f t="shared" si="0"/>
        <v>1</v>
      </c>
      <c r="K18" s="47">
        <v>150</v>
      </c>
      <c r="L18" s="47">
        <v>35</v>
      </c>
      <c r="M18" s="48">
        <f t="shared" si="2"/>
        <v>294</v>
      </c>
      <c r="N18" s="13" t="s">
        <v>50</v>
      </c>
    </row>
    <row r="19" spans="1:14" s="32" customFormat="1" ht="15" customHeight="1" thickBot="1">
      <c r="A19" s="49" t="s">
        <v>82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52">
        <f>ROUND(SUM(M5:M18),0)</f>
        <v>7836</v>
      </c>
      <c r="N19" s="33"/>
    </row>
    <row r="20" spans="1:14" s="2" customFormat="1" ht="15" customHeight="1" thickBot="1">
      <c r="A20" s="14"/>
      <c r="B20"/>
      <c r="C20"/>
      <c r="D20"/>
      <c r="E20"/>
      <c r="F20"/>
      <c r="G20" s="16">
        <f>SUM(G5:G18)</f>
        <v>61</v>
      </c>
      <c r="H20" s="15"/>
      <c r="I20" s="15"/>
      <c r="J20" s="15"/>
      <c r="K20" s="15"/>
      <c r="L20" s="15"/>
      <c r="M20"/>
      <c r="N20" s="9"/>
    </row>
    <row r="21" spans="1:14" s="2" customFormat="1" ht="31.5" customHeight="1" thickBot="1">
      <c r="A21" s="17" t="s">
        <v>34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  <c r="N21" s="5"/>
    </row>
    <row r="22" spans="1:14" s="2" customFormat="1" ht="30.75" customHeight="1" thickBot="1">
      <c r="A22" s="20" t="s">
        <v>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</row>
  </sheetData>
  <sortState ref="B4:N119">
    <sortCondition ref="B4:B119"/>
    <sortCondition ref="C4:C119"/>
  </sortState>
  <mergeCells count="7">
    <mergeCell ref="A21:M21"/>
    <mergeCell ref="A22:M22"/>
    <mergeCell ref="H2:M2"/>
    <mergeCell ref="H3:M3"/>
    <mergeCell ref="A2:G2"/>
    <mergeCell ref="A3:G3"/>
    <mergeCell ref="A19:L19"/>
  </mergeCells>
  <conditionalFormatting sqref="C23:C1048576 C2:C4">
    <cfRule type="duplicateValues" dxfId="0" priority="17"/>
  </conditionalFormatting>
  <pageMargins left="0.31496062992125984" right="0.11811023622047245" top="0.47244094488188981" bottom="0.59055118110236227" header="0.23622047244094491" footer="0.27559055118110237"/>
  <pageSetup paperSize="9" scale="93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10" t="e">
        <f>Invoice!#REF!+1</f>
        <v>#REF!</v>
      </c>
      <c r="C3" s="7" t="s">
        <v>22</v>
      </c>
      <c r="D3" s="7" t="s">
        <v>23</v>
      </c>
      <c r="E3" s="7" t="s">
        <v>24</v>
      </c>
      <c r="F3" s="12" t="s">
        <v>19</v>
      </c>
      <c r="G3" s="7" t="s">
        <v>25</v>
      </c>
      <c r="H3" s="7">
        <v>20</v>
      </c>
      <c r="I3" s="8">
        <f>VLOOKUP(G3,'[1]HAWKINS COOKER'!$D$4:$F$150,3,FALSE)</f>
        <v>44</v>
      </c>
      <c r="J3" s="8">
        <f>H3*I3*20%</f>
        <v>176</v>
      </c>
      <c r="K3" s="8">
        <f>H3*1</f>
        <v>20</v>
      </c>
      <c r="L3" s="8">
        <v>35</v>
      </c>
      <c r="M3" s="8">
        <v>200</v>
      </c>
      <c r="N3" s="11">
        <f>H3*I3+J3+K3+L3+M3</f>
        <v>1311</v>
      </c>
      <c r="O3" s="9" t="s">
        <v>26</v>
      </c>
      <c r="Q3" t="s">
        <v>32</v>
      </c>
    </row>
    <row r="4" spans="2:17">
      <c r="B4" s="10" t="e">
        <f>B3+1</f>
        <v>#REF!</v>
      </c>
      <c r="C4" s="7" t="s">
        <v>22</v>
      </c>
      <c r="D4" s="7" t="s">
        <v>27</v>
      </c>
      <c r="E4" s="7" t="s">
        <v>21</v>
      </c>
      <c r="F4" s="12" t="s">
        <v>19</v>
      </c>
      <c r="G4" s="7" t="s">
        <v>28</v>
      </c>
      <c r="H4" s="7">
        <v>1</v>
      </c>
      <c r="I4" s="8">
        <f>VLOOKUP(G4,'[1]HAWKINS COOKER'!$D$4:$F$150,3,FALSE)</f>
        <v>85</v>
      </c>
      <c r="J4" s="8">
        <f>H4*I4*20%</f>
        <v>17</v>
      </c>
      <c r="K4" s="8">
        <f>H4*1</f>
        <v>1</v>
      </c>
      <c r="L4" s="8">
        <v>35</v>
      </c>
      <c r="M4" s="8">
        <v>150</v>
      </c>
      <c r="N4" s="11">
        <f>H4*I4+J4+K4+L4+M4</f>
        <v>288</v>
      </c>
      <c r="O4" s="9" t="s">
        <v>29</v>
      </c>
      <c r="Q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2025-08-06T07:41:02Z</cp:lastPrinted>
  <dcterms:created xsi:type="dcterms:W3CDTF">2023-03-14T14:10:32Z</dcterms:created>
  <dcterms:modified xsi:type="dcterms:W3CDTF">2025-08-06T07:46:04Z</dcterms:modified>
</cp:coreProperties>
</file>