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4" r:id="rId2"/>
  </sheets>
  <externalReferences>
    <externalReference r:id="rId3"/>
  </externalReferences>
  <definedNames>
    <definedName name="_xlnm._FilterDatabase" localSheetId="0" hidden="1">Invoice!$A$3:$O$32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30" i="1" l="1"/>
  <c r="K28" i="1"/>
  <c r="J28" i="1"/>
  <c r="H28" i="1"/>
  <c r="K27" i="1"/>
  <c r="J27" i="1"/>
  <c r="H27" i="1"/>
  <c r="I27" i="1" s="1"/>
  <c r="K26" i="1"/>
  <c r="J26" i="1"/>
  <c r="H26" i="1"/>
  <c r="I26" i="1" s="1"/>
  <c r="K25" i="1"/>
  <c r="J25" i="1"/>
  <c r="H25" i="1"/>
  <c r="K24" i="1"/>
  <c r="J24" i="1"/>
  <c r="H24" i="1"/>
  <c r="I24" i="1" s="1"/>
  <c r="K23" i="1"/>
  <c r="J23" i="1"/>
  <c r="H23" i="1"/>
  <c r="K22" i="1"/>
  <c r="J22" i="1"/>
  <c r="H22" i="1"/>
  <c r="I22" i="1" s="1"/>
  <c r="K21" i="1"/>
  <c r="J21" i="1"/>
  <c r="H21" i="1"/>
  <c r="I21" i="1" s="1"/>
  <c r="K20" i="1"/>
  <c r="J20" i="1"/>
  <c r="H20" i="1"/>
  <c r="K19" i="1"/>
  <c r="J19" i="1"/>
  <c r="H19" i="1"/>
  <c r="I19" i="1" s="1"/>
  <c r="K18" i="1"/>
  <c r="J18" i="1"/>
  <c r="H18" i="1"/>
  <c r="I18" i="1" s="1"/>
  <c r="K17" i="1"/>
  <c r="J17" i="1"/>
  <c r="H17" i="1"/>
  <c r="K16" i="1"/>
  <c r="J16" i="1"/>
  <c r="H16" i="1"/>
  <c r="I16" i="1" s="1"/>
  <c r="K15" i="1"/>
  <c r="J15" i="1"/>
  <c r="H15" i="1"/>
  <c r="K14" i="1"/>
  <c r="J14" i="1"/>
  <c r="H14" i="1"/>
  <c r="K13" i="1"/>
  <c r="J13" i="1"/>
  <c r="H13" i="1"/>
  <c r="I13" i="1" s="1"/>
  <c r="K12" i="1"/>
  <c r="J12" i="1"/>
  <c r="H12" i="1"/>
  <c r="I12" i="1" s="1"/>
  <c r="K11" i="1"/>
  <c r="J11" i="1"/>
  <c r="H11" i="1"/>
  <c r="K10" i="1"/>
  <c r="J10" i="1"/>
  <c r="H10" i="1"/>
  <c r="K9" i="1"/>
  <c r="J9" i="1"/>
  <c r="H9" i="1"/>
  <c r="I9" i="1" s="1"/>
  <c r="K8" i="1"/>
  <c r="J8" i="1"/>
  <c r="H8" i="1"/>
  <c r="K7" i="1"/>
  <c r="J7" i="1"/>
  <c r="H7" i="1"/>
  <c r="I7" i="1" s="1"/>
  <c r="K6" i="1"/>
  <c r="J6" i="1"/>
  <c r="H6" i="1"/>
  <c r="K5" i="1"/>
  <c r="J5" i="1"/>
  <c r="H5" i="1"/>
  <c r="I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K4" i="1"/>
  <c r="J4" i="1"/>
  <c r="H4" i="1"/>
  <c r="I4" i="1" s="1"/>
  <c r="M4" i="1" l="1"/>
  <c r="M5" i="1"/>
  <c r="M7" i="1"/>
  <c r="M9" i="1"/>
  <c r="M12" i="1"/>
  <c r="M13" i="1"/>
  <c r="M16" i="1"/>
  <c r="M18" i="1"/>
  <c r="M19" i="1"/>
  <c r="M21" i="1"/>
  <c r="M22" i="1"/>
  <c r="M24" i="1"/>
  <c r="M26" i="1"/>
  <c r="M27" i="1"/>
  <c r="I6" i="1"/>
  <c r="M6" i="1" s="1"/>
  <c r="I8" i="1"/>
  <c r="M8" i="1" s="1"/>
  <c r="I10" i="1"/>
  <c r="M10" i="1" s="1"/>
  <c r="I11" i="1"/>
  <c r="M11" i="1" s="1"/>
  <c r="I14" i="1"/>
  <c r="M14" i="1" s="1"/>
  <c r="I15" i="1"/>
  <c r="M15" i="1" s="1"/>
  <c r="I17" i="1"/>
  <c r="M17" i="1" s="1"/>
  <c r="I20" i="1"/>
  <c r="M20" i="1" s="1"/>
  <c r="I23" i="1"/>
  <c r="M23" i="1" s="1"/>
  <c r="I25" i="1"/>
  <c r="M25" i="1" s="1"/>
  <c r="I28" i="1"/>
  <c r="M28" i="1" s="1"/>
  <c r="M29" i="1" l="1"/>
</calcChain>
</file>

<file path=xl/sharedStrings.xml><?xml version="1.0" encoding="utf-8"?>
<sst xmlns="http://schemas.openxmlformats.org/spreadsheetml/2006/main" count="191" uniqueCount="110">
  <si>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</si>
  <si>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</si>
  <si>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</si>
  <si>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</si>
  <si>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</si>
  <si>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</si>
  <si>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</si>
  <si>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</si>
  <si>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</si>
  <si>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</si>
  <si>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</si>
  <si>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</si>
  <si>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</si>
  <si>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</si>
  <si>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</si>
  <si>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PARTY NAME</t>
  </si>
  <si>
    <t>DP.CH.</t>
  </si>
  <si>
    <t xml:space="preserve">TO, 
SHALIMAR CHEMICAL WORKS PVT LTD
Address: 599  TAHASIL - 251 JARIPADA ROAD
 PRATAPNAGARI- 753011,0671-212304
GST No: 21AAECS7442K1ZB
</t>
  </si>
  <si>
    <t>KENDRAPARA</t>
  </si>
  <si>
    <t>Thanking you for your business.
PRAGATI LOGISTICS</t>
  </si>
  <si>
    <t>B N ENTERPRISERS</t>
  </si>
  <si>
    <t>INV.NO.</t>
  </si>
  <si>
    <t>12/11/2024</t>
  </si>
  <si>
    <t>1258</t>
  </si>
  <si>
    <t>SH234</t>
  </si>
  <si>
    <t>ACUTAL CASE 163 BUT PREVIOUS MONTH BILL 1 CASE ADDED SO THIS MONTH LESS 1 CASE</t>
  </si>
  <si>
    <t>KEONJHAR</t>
  </si>
  <si>
    <t>JAJPUR ROAD</t>
  </si>
  <si>
    <t>JAGATSINGHPUR</t>
  </si>
  <si>
    <t>JAJPUR TOWN</t>
  </si>
  <si>
    <t>03/9/2025</t>
  </si>
  <si>
    <t>SH/109</t>
  </si>
  <si>
    <t>667</t>
  </si>
  <si>
    <t xml:space="preserve">B N ENTERPRISERS </t>
  </si>
  <si>
    <t>SH/110</t>
  </si>
  <si>
    <t>668</t>
  </si>
  <si>
    <t>LAXMI NARAYAN TRADERS</t>
  </si>
  <si>
    <t>SH/111</t>
  </si>
  <si>
    <t>669</t>
  </si>
  <si>
    <t>RAGHUNATHPUR</t>
  </si>
  <si>
    <t>SARADA STORE</t>
  </si>
  <si>
    <t>SH/112</t>
  </si>
  <si>
    <t>672</t>
  </si>
  <si>
    <t>BALUGAON</t>
  </si>
  <si>
    <t>SUBHAM AGENCIES</t>
  </si>
  <si>
    <t>SH/113</t>
  </si>
  <si>
    <t>675</t>
  </si>
  <si>
    <t>NAYAGARH</t>
  </si>
  <si>
    <t>LALCHAND NARESH KUMAR</t>
  </si>
  <si>
    <t>SH/114</t>
  </si>
  <si>
    <t>677</t>
  </si>
  <si>
    <t xml:space="preserve">SHREE JAGANNATH AGENCIES </t>
  </si>
  <si>
    <t>SH/115</t>
  </si>
  <si>
    <t>687</t>
  </si>
  <si>
    <t>PURI</t>
  </si>
  <si>
    <t>JAGADISH AGENCIES</t>
  </si>
  <si>
    <t>SH/116</t>
  </si>
  <si>
    <t>688</t>
  </si>
  <si>
    <t>ROUT TRADERS</t>
  </si>
  <si>
    <t>SH/117</t>
  </si>
  <si>
    <t>689</t>
  </si>
  <si>
    <t>MAA KAMAKHI TRADERS</t>
  </si>
  <si>
    <t>06/9/2025</t>
  </si>
  <si>
    <t>SH/118</t>
  </si>
  <si>
    <t>705</t>
  </si>
  <si>
    <t>P N BHANDAR</t>
  </si>
  <si>
    <t>08/9/2025</t>
  </si>
  <si>
    <t>SH/119</t>
  </si>
  <si>
    <t>709</t>
  </si>
  <si>
    <t>SH/120</t>
  </si>
  <si>
    <t>710</t>
  </si>
  <si>
    <t>SH/121</t>
  </si>
  <si>
    <t>711</t>
  </si>
  <si>
    <t>BANKI</t>
  </si>
  <si>
    <t>DURGA ENTERPRISES</t>
  </si>
  <si>
    <t>09/9/2025</t>
  </si>
  <si>
    <t>SH/122</t>
  </si>
  <si>
    <t>712</t>
  </si>
  <si>
    <t>SH/123</t>
  </si>
  <si>
    <t>715</t>
  </si>
  <si>
    <t>11/9/2025</t>
  </si>
  <si>
    <t>SH/124</t>
  </si>
  <si>
    <t>722</t>
  </si>
  <si>
    <t>15/9/2025</t>
  </si>
  <si>
    <t>SH/125</t>
  </si>
  <si>
    <t>735</t>
  </si>
  <si>
    <t>19/9/2025</t>
  </si>
  <si>
    <t>SH/126</t>
  </si>
  <si>
    <t>757</t>
  </si>
  <si>
    <t>20/9/2025</t>
  </si>
  <si>
    <t>SH/127</t>
  </si>
  <si>
    <t>760</t>
  </si>
  <si>
    <t>22/9/2025</t>
  </si>
  <si>
    <t>SH/128</t>
  </si>
  <si>
    <t>768</t>
  </si>
  <si>
    <t>24/9/2025</t>
  </si>
  <si>
    <t>SH/129</t>
  </si>
  <si>
    <t>776</t>
  </si>
  <si>
    <t>SH/130</t>
  </si>
  <si>
    <t>774</t>
  </si>
  <si>
    <t>25/9/2025</t>
  </si>
  <si>
    <t>SH/131</t>
  </si>
  <si>
    <t>792</t>
  </si>
  <si>
    <t>26/9/2025</t>
  </si>
  <si>
    <t>SH/132</t>
  </si>
  <si>
    <t>796</t>
  </si>
  <si>
    <t>SH/133</t>
  </si>
  <si>
    <t>798</t>
  </si>
  <si>
    <t>(RUPEES TWO LAKH FORTY NINE THOUSAND THREE HUNDRED EIGHTY THREE ONLY)</t>
  </si>
  <si>
    <t>MONTH : SEPTEMBER, 2025
Bill No. : 17487
Bill Date : 30/09/2025
Total Amount: 249383.00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</si>
</sst>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2" fontId="0" fillId="0" borderId="16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 wrapText="1"/>
    </xf>
    <xf numFmtId="0" fontId="0" fillId="0" borderId="15" xfId="0" applyNumberFormat="1" applyBorder="1"/>
    <xf numFmtId="0" fontId="0" fillId="0" borderId="1" xfId="0" applyNumberFormat="1" applyFont="1" applyFill="1" applyBorder="1"/>
    <xf numFmtId="0" fontId="1" fillId="0" borderId="0" xfId="0" applyNumberFormat="1" applyFont="1"/>
    <xf numFmtId="2" fontId="0" fillId="0" borderId="0" xfId="0" applyNumberFormat="1" applyFont="1" applyAlignment="1">
      <alignment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vertical="top" wrapText="1"/>
    </xf>
    <xf numFmtId="0" fontId="1" fillId="0" borderId="12" xfId="0" applyNumberFormat="1" applyFont="1" applyBorder="1" applyAlignment="1">
      <alignment vertical="top" wrapText="1"/>
    </xf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8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right" vertical="center"/>
    </xf>
    <xf numFmtId="0" fontId="0" fillId="0" borderId="23" xfId="0" applyNumberFormat="1" applyFont="1" applyBorder="1" applyAlignment="1">
      <alignment horizontal="center"/>
    </xf>
    <xf numFmtId="0" fontId="0" fillId="0" borderId="24" xfId="0" applyNumberFormat="1" applyFont="1" applyBorder="1"/>
    <xf numFmtId="2" fontId="0" fillId="0" borderId="24" xfId="0" applyNumberFormat="1" applyFont="1" applyBorder="1"/>
    <xf numFmtId="2" fontId="0" fillId="0" borderId="21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2" fontId="1" fillId="0" borderId="20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1152524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667124" cy="9334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</row>
        <row r="21">
          <cell r="C21" t="str">
            <v>PALLAHARA</v>
          </cell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</row>
        <row r="53">
          <cell r="C53" t="str">
            <v>NABARANGPUR</v>
          </cell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  <row r="80">
          <cell r="C80" t="str">
            <v>BUGUDA</v>
          </cell>
          <cell r="D80">
            <v>67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workbookViewId="0">
      <selection activeCell="T10" sqref="T10:U10"/>
    </sheetView>
  </sheetViews>
  <sheetFormatPr defaultColWidth="10.140625" defaultRowHeight="15"/>
  <cols>
    <col min="1" max="1" width="4" style="1" bestFit="1" customWidth="1"/>
    <col min="2" max="2" width="10.140625" style="1" customWidth="1"/>
    <col min="3" max="3" width="8.7109375" style="1" customWidth="1"/>
    <col min="4" max="4" width="8.28515625" style="1" bestFit="1" customWidth="1"/>
    <col min="5" max="5" width="6.5703125" style="1" customWidth="1"/>
    <col min="6" max="6" width="17.85546875" style="1" bestFit="1" customWidth="1"/>
    <col min="7" max="7" width="5.42578125" style="1" bestFit="1" customWidth="1"/>
    <col min="8" max="8" width="5.5703125" style="1" bestFit="1" customWidth="1"/>
    <col min="9" max="9" width="7.5703125" style="1" bestFit="1" customWidth="1"/>
    <col min="10" max="10" width="6.5703125" style="1" bestFit="1" customWidth="1"/>
    <col min="11" max="11" width="7.5703125" style="1" bestFit="1" customWidth="1"/>
    <col min="12" max="12" width="6.42578125" style="1" bestFit="1" customWidth="1"/>
    <col min="13" max="13" width="9.5703125" style="1" bestFit="1" customWidth="1"/>
    <col min="14" max="14" width="28" style="1" bestFit="1" customWidth="1"/>
    <col min="15" max="15" width="10.5703125" style="1" customWidth="1"/>
    <col min="16" max="16384" width="10.140625" style="1"/>
  </cols>
  <sheetData>
    <row r="1" spans="1:15" ht="80.25" customHeight="1" thickBot="1">
      <c r="A1" s="27"/>
      <c r="B1" s="28"/>
      <c r="C1" s="28"/>
      <c r="D1" s="28"/>
      <c r="E1" s="28"/>
      <c r="F1" s="28"/>
      <c r="G1" s="23" t="s">
        <v>0</v>
      </c>
      <c r="H1" s="23"/>
      <c r="I1" s="23"/>
      <c r="J1" s="23"/>
      <c r="K1" s="23"/>
      <c r="L1" s="23"/>
      <c r="M1" s="24"/>
    </row>
    <row r="2" spans="1:15" ht="81" customHeight="1" thickBot="1">
      <c r="A2" s="29" t="s">
        <v>17</v>
      </c>
      <c r="B2" s="30"/>
      <c r="C2" s="30"/>
      <c r="D2" s="30"/>
      <c r="E2" s="30"/>
      <c r="F2" s="30"/>
      <c r="G2" s="25" t="s">
        <v>109</v>
      </c>
      <c r="H2" s="25"/>
      <c r="I2" s="25"/>
      <c r="J2" s="25"/>
      <c r="K2" s="25"/>
      <c r="L2" s="25"/>
      <c r="M2" s="26"/>
      <c r="O2" s="16"/>
    </row>
    <row r="3" spans="1:15" s="12" customFormat="1" ht="15" customHeight="1" thickBot="1">
      <c r="A3" s="8" t="s">
        <v>14</v>
      </c>
      <c r="B3" s="9" t="s">
        <v>1</v>
      </c>
      <c r="C3" s="9" t="s">
        <v>5</v>
      </c>
      <c r="D3" s="9" t="s">
        <v>21</v>
      </c>
      <c r="E3" s="9" t="s">
        <v>6</v>
      </c>
      <c r="F3" s="9" t="s">
        <v>7</v>
      </c>
      <c r="G3" s="9" t="s">
        <v>2</v>
      </c>
      <c r="H3" s="10" t="s">
        <v>3</v>
      </c>
      <c r="I3" s="10" t="s">
        <v>8</v>
      </c>
      <c r="J3" s="10" t="s">
        <v>9</v>
      </c>
      <c r="K3" s="10" t="s">
        <v>16</v>
      </c>
      <c r="L3" s="10" t="s">
        <v>10</v>
      </c>
      <c r="M3" s="11" t="s">
        <v>11</v>
      </c>
      <c r="N3" s="50" t="s">
        <v>15</v>
      </c>
    </row>
    <row r="4" spans="1:15" s="12" customFormat="1" ht="15" customHeight="1">
      <c r="A4" s="31">
        <v>1</v>
      </c>
      <c r="B4" s="32" t="s">
        <v>30</v>
      </c>
      <c r="C4" s="32" t="s">
        <v>31</v>
      </c>
      <c r="D4" s="32" t="s">
        <v>32</v>
      </c>
      <c r="E4" s="32" t="s">
        <v>12</v>
      </c>
      <c r="F4" s="32" t="s">
        <v>18</v>
      </c>
      <c r="G4" s="32">
        <v>285</v>
      </c>
      <c r="H4" s="33">
        <f>VLOOKUP(F4,'[1]SHALIMAR CHEMICALS'!$C$4:$D$89,2,FALSE)</f>
        <v>40.25</v>
      </c>
      <c r="I4" s="33">
        <f>G4*H4*20%</f>
        <v>2294.25</v>
      </c>
      <c r="J4" s="33">
        <f>G4*2</f>
        <v>570</v>
      </c>
      <c r="K4" s="33">
        <f>G4*6</f>
        <v>1710</v>
      </c>
      <c r="L4" s="33">
        <v>20</v>
      </c>
      <c r="M4" s="34">
        <f>G4*H4+I4+J4+K4+L4</f>
        <v>16065.5</v>
      </c>
      <c r="N4" s="49" t="s">
        <v>33</v>
      </c>
    </row>
    <row r="5" spans="1:15" s="12" customFormat="1" ht="15" customHeight="1">
      <c r="A5" s="6">
        <f>A4+1</f>
        <v>2</v>
      </c>
      <c r="B5" s="2" t="s">
        <v>30</v>
      </c>
      <c r="C5" s="2" t="s">
        <v>34</v>
      </c>
      <c r="D5" s="2" t="s">
        <v>35</v>
      </c>
      <c r="E5" s="2" t="s">
        <v>12</v>
      </c>
      <c r="F5" s="2" t="s">
        <v>29</v>
      </c>
      <c r="G5" s="2">
        <v>128</v>
      </c>
      <c r="H5" s="3">
        <f>VLOOKUP(F5,'[1]SHALIMAR CHEMICALS'!$C$4:$D$89,2,FALSE)</f>
        <v>40.25</v>
      </c>
      <c r="I5" s="3">
        <f t="shared" ref="I5:I28" si="0">G5*H5*20%</f>
        <v>1030.4000000000001</v>
      </c>
      <c r="J5" s="3">
        <f t="shared" ref="J5:J28" si="1">G5*2</f>
        <v>256</v>
      </c>
      <c r="K5" s="3">
        <f t="shared" ref="K5:K28" si="2">G5*6</f>
        <v>768</v>
      </c>
      <c r="L5" s="3">
        <v>20</v>
      </c>
      <c r="M5" s="7">
        <f t="shared" ref="M5:M28" si="3">G5*H5+I5+J5+K5+L5</f>
        <v>7226.4</v>
      </c>
      <c r="N5" s="47" t="s">
        <v>36</v>
      </c>
    </row>
    <row r="6" spans="1:15" s="12" customFormat="1" ht="15" customHeight="1">
      <c r="A6" s="6">
        <f t="shared" ref="A6:A28" si="4">A5+1</f>
        <v>3</v>
      </c>
      <c r="B6" s="2" t="s">
        <v>30</v>
      </c>
      <c r="C6" s="2" t="s">
        <v>37</v>
      </c>
      <c r="D6" s="2" t="s">
        <v>38</v>
      </c>
      <c r="E6" s="2" t="s">
        <v>12</v>
      </c>
      <c r="F6" s="2" t="s">
        <v>39</v>
      </c>
      <c r="G6" s="2">
        <v>144</v>
      </c>
      <c r="H6" s="3">
        <f>VLOOKUP(F6,'[1]SHALIMAR CHEMICALS'!$C$4:$D$89,2,FALSE)</f>
        <v>40</v>
      </c>
      <c r="I6" s="3">
        <f t="shared" si="0"/>
        <v>1152</v>
      </c>
      <c r="J6" s="3">
        <f t="shared" si="1"/>
        <v>288</v>
      </c>
      <c r="K6" s="3">
        <f t="shared" si="2"/>
        <v>864</v>
      </c>
      <c r="L6" s="3">
        <v>20</v>
      </c>
      <c r="M6" s="7">
        <f t="shared" si="3"/>
        <v>8084</v>
      </c>
      <c r="N6" s="47" t="s">
        <v>40</v>
      </c>
    </row>
    <row r="7" spans="1:15" s="12" customFormat="1" ht="15" customHeight="1">
      <c r="A7" s="6">
        <f t="shared" si="4"/>
        <v>4</v>
      </c>
      <c r="B7" s="2" t="s">
        <v>30</v>
      </c>
      <c r="C7" s="2" t="s">
        <v>41</v>
      </c>
      <c r="D7" s="2" t="s">
        <v>42</v>
      </c>
      <c r="E7" s="2" t="s">
        <v>12</v>
      </c>
      <c r="F7" s="2" t="s">
        <v>43</v>
      </c>
      <c r="G7" s="2">
        <v>83</v>
      </c>
      <c r="H7" s="3">
        <f>VLOOKUP(F7,'[1]SHALIMAR CHEMICALS'!$C$4:$D$89,2,FALSE)</f>
        <v>46</v>
      </c>
      <c r="I7" s="3">
        <f t="shared" si="0"/>
        <v>763.6</v>
      </c>
      <c r="J7" s="3">
        <f t="shared" si="1"/>
        <v>166</v>
      </c>
      <c r="K7" s="3">
        <f t="shared" si="2"/>
        <v>498</v>
      </c>
      <c r="L7" s="3">
        <v>20</v>
      </c>
      <c r="M7" s="7">
        <f t="shared" si="3"/>
        <v>5265.6</v>
      </c>
      <c r="N7" s="47" t="s">
        <v>44</v>
      </c>
    </row>
    <row r="8" spans="1:15" s="12" customFormat="1" ht="15" customHeight="1">
      <c r="A8" s="6">
        <f t="shared" si="4"/>
        <v>5</v>
      </c>
      <c r="B8" s="2" t="s">
        <v>30</v>
      </c>
      <c r="C8" s="2" t="s">
        <v>45</v>
      </c>
      <c r="D8" s="2" t="s">
        <v>46</v>
      </c>
      <c r="E8" s="2" t="s">
        <v>12</v>
      </c>
      <c r="F8" s="2" t="s">
        <v>47</v>
      </c>
      <c r="G8" s="2">
        <v>144</v>
      </c>
      <c r="H8" s="3">
        <f>VLOOKUP(F8,'[1]SHALIMAR CHEMICALS'!$C$4:$D$89,2,FALSE)</f>
        <v>47.15</v>
      </c>
      <c r="I8" s="3">
        <f t="shared" si="0"/>
        <v>1357.92</v>
      </c>
      <c r="J8" s="3">
        <f t="shared" si="1"/>
        <v>288</v>
      </c>
      <c r="K8" s="3">
        <f t="shared" si="2"/>
        <v>864</v>
      </c>
      <c r="L8" s="3">
        <v>20</v>
      </c>
      <c r="M8" s="7">
        <f t="shared" si="3"/>
        <v>9319.52</v>
      </c>
      <c r="N8" s="47" t="s">
        <v>48</v>
      </c>
    </row>
    <row r="9" spans="1:15" s="12" customFormat="1" ht="15" customHeight="1">
      <c r="A9" s="6">
        <f t="shared" si="4"/>
        <v>6</v>
      </c>
      <c r="B9" s="2" t="s">
        <v>30</v>
      </c>
      <c r="C9" s="2" t="s">
        <v>49</v>
      </c>
      <c r="D9" s="2" t="s">
        <v>50</v>
      </c>
      <c r="E9" s="2" t="s">
        <v>12</v>
      </c>
      <c r="F9" s="2" t="s">
        <v>27</v>
      </c>
      <c r="G9" s="2">
        <v>96</v>
      </c>
      <c r="H9" s="3">
        <f>VLOOKUP(F9,'[1]SHALIMAR CHEMICALS'!$C$4:$D$89,2,FALSE)</f>
        <v>40.25</v>
      </c>
      <c r="I9" s="3">
        <f t="shared" si="0"/>
        <v>772.80000000000007</v>
      </c>
      <c r="J9" s="3">
        <f t="shared" si="1"/>
        <v>192</v>
      </c>
      <c r="K9" s="3">
        <f t="shared" si="2"/>
        <v>576</v>
      </c>
      <c r="L9" s="3">
        <v>20</v>
      </c>
      <c r="M9" s="7">
        <f t="shared" si="3"/>
        <v>5424.8</v>
      </c>
      <c r="N9" s="47" t="s">
        <v>51</v>
      </c>
    </row>
    <row r="10" spans="1:15" s="12" customFormat="1" ht="15" customHeight="1">
      <c r="A10" s="6">
        <f t="shared" si="4"/>
        <v>7</v>
      </c>
      <c r="B10" s="2" t="s">
        <v>30</v>
      </c>
      <c r="C10" s="2" t="s">
        <v>52</v>
      </c>
      <c r="D10" s="2" t="s">
        <v>53</v>
      </c>
      <c r="E10" s="2" t="s">
        <v>12</v>
      </c>
      <c r="F10" s="2" t="s">
        <v>54</v>
      </c>
      <c r="G10" s="2">
        <v>78</v>
      </c>
      <c r="H10" s="3">
        <f>VLOOKUP(F10,'[1]SHALIMAR CHEMICALS'!$C$4:$D$89,2,FALSE)</f>
        <v>41.4</v>
      </c>
      <c r="I10" s="3">
        <f t="shared" si="0"/>
        <v>645.84</v>
      </c>
      <c r="J10" s="3">
        <f t="shared" si="1"/>
        <v>156</v>
      </c>
      <c r="K10" s="3">
        <f t="shared" si="2"/>
        <v>468</v>
      </c>
      <c r="L10" s="3">
        <v>20</v>
      </c>
      <c r="M10" s="7">
        <f t="shared" si="3"/>
        <v>4519.04</v>
      </c>
      <c r="N10" s="47" t="s">
        <v>55</v>
      </c>
    </row>
    <row r="11" spans="1:15" s="12" customFormat="1" ht="15" customHeight="1">
      <c r="A11" s="6">
        <f t="shared" si="4"/>
        <v>8</v>
      </c>
      <c r="B11" s="2" t="s">
        <v>30</v>
      </c>
      <c r="C11" s="2" t="s">
        <v>56</v>
      </c>
      <c r="D11" s="2" t="s">
        <v>57</v>
      </c>
      <c r="E11" s="2" t="s">
        <v>12</v>
      </c>
      <c r="F11" s="2" t="s">
        <v>26</v>
      </c>
      <c r="G11" s="2">
        <v>265</v>
      </c>
      <c r="H11" s="3">
        <f>VLOOKUP(F11,'[1]SHALIMAR CHEMICALS'!$C$4:$D$89,2,FALSE)</f>
        <v>47.15</v>
      </c>
      <c r="I11" s="3">
        <f t="shared" si="0"/>
        <v>2498.9500000000003</v>
      </c>
      <c r="J11" s="3">
        <f t="shared" si="1"/>
        <v>530</v>
      </c>
      <c r="K11" s="3">
        <f t="shared" si="2"/>
        <v>1590</v>
      </c>
      <c r="L11" s="3">
        <v>20</v>
      </c>
      <c r="M11" s="7">
        <f t="shared" si="3"/>
        <v>17133.7</v>
      </c>
      <c r="N11" s="47" t="s">
        <v>58</v>
      </c>
    </row>
    <row r="12" spans="1:15" s="12" customFormat="1" ht="15" customHeight="1">
      <c r="A12" s="6">
        <f t="shared" si="4"/>
        <v>9</v>
      </c>
      <c r="B12" s="2" t="s">
        <v>30</v>
      </c>
      <c r="C12" s="2" t="s">
        <v>59</v>
      </c>
      <c r="D12" s="2" t="s">
        <v>60</v>
      </c>
      <c r="E12" s="2" t="s">
        <v>12</v>
      </c>
      <c r="F12" s="2" t="s">
        <v>13</v>
      </c>
      <c r="G12" s="2">
        <v>257</v>
      </c>
      <c r="H12" s="3">
        <f>VLOOKUP(F12,'[1]SHALIMAR CHEMICALS'!$C$4:$D$89,2,FALSE)</f>
        <v>46</v>
      </c>
      <c r="I12" s="3">
        <f t="shared" si="0"/>
        <v>2364.4</v>
      </c>
      <c r="J12" s="3">
        <f t="shared" si="1"/>
        <v>514</v>
      </c>
      <c r="K12" s="3">
        <f t="shared" si="2"/>
        <v>1542</v>
      </c>
      <c r="L12" s="3">
        <v>20</v>
      </c>
      <c r="M12" s="7">
        <f t="shared" si="3"/>
        <v>16262.4</v>
      </c>
      <c r="N12" s="47" t="s">
        <v>61</v>
      </c>
    </row>
    <row r="13" spans="1:15" s="12" customFormat="1" ht="15" customHeight="1">
      <c r="A13" s="6">
        <f t="shared" si="4"/>
        <v>10</v>
      </c>
      <c r="B13" s="2" t="s">
        <v>62</v>
      </c>
      <c r="C13" s="2" t="s">
        <v>63</v>
      </c>
      <c r="D13" s="2" t="s">
        <v>64</v>
      </c>
      <c r="E13" s="2" t="s">
        <v>12</v>
      </c>
      <c r="F13" s="2" t="s">
        <v>28</v>
      </c>
      <c r="G13" s="2">
        <v>200</v>
      </c>
      <c r="H13" s="3">
        <f>VLOOKUP(F13,'[1]SHALIMAR CHEMICALS'!$C$4:$D$89,2,FALSE)</f>
        <v>40.25</v>
      </c>
      <c r="I13" s="3">
        <f t="shared" si="0"/>
        <v>1610</v>
      </c>
      <c r="J13" s="3">
        <f t="shared" si="1"/>
        <v>400</v>
      </c>
      <c r="K13" s="3">
        <f t="shared" si="2"/>
        <v>1200</v>
      </c>
      <c r="L13" s="3">
        <v>20</v>
      </c>
      <c r="M13" s="7">
        <f t="shared" si="3"/>
        <v>11280</v>
      </c>
      <c r="N13" s="47" t="s">
        <v>65</v>
      </c>
    </row>
    <row r="14" spans="1:15" s="12" customFormat="1" ht="15" customHeight="1">
      <c r="A14" s="6">
        <f t="shared" si="4"/>
        <v>11</v>
      </c>
      <c r="B14" s="2" t="s">
        <v>66</v>
      </c>
      <c r="C14" s="2" t="s">
        <v>67</v>
      </c>
      <c r="D14" s="2" t="s">
        <v>68</v>
      </c>
      <c r="E14" s="2" t="s">
        <v>12</v>
      </c>
      <c r="F14" s="2" t="s">
        <v>27</v>
      </c>
      <c r="G14" s="2">
        <v>109</v>
      </c>
      <c r="H14" s="3">
        <f>VLOOKUP(F14,'[1]SHALIMAR CHEMICALS'!$C$4:$D$89,2,FALSE)</f>
        <v>40.25</v>
      </c>
      <c r="I14" s="3">
        <f t="shared" si="0"/>
        <v>877.45</v>
      </c>
      <c r="J14" s="3">
        <f t="shared" si="1"/>
        <v>218</v>
      </c>
      <c r="K14" s="3">
        <f t="shared" si="2"/>
        <v>654</v>
      </c>
      <c r="L14" s="3">
        <v>20</v>
      </c>
      <c r="M14" s="7">
        <f t="shared" si="3"/>
        <v>6156.7</v>
      </c>
      <c r="N14" s="47" t="s">
        <v>51</v>
      </c>
    </row>
    <row r="15" spans="1:15" s="12" customFormat="1" ht="15" customHeight="1">
      <c r="A15" s="6">
        <f t="shared" si="4"/>
        <v>12</v>
      </c>
      <c r="B15" s="2" t="s">
        <v>66</v>
      </c>
      <c r="C15" s="2" t="s">
        <v>69</v>
      </c>
      <c r="D15" s="2" t="s">
        <v>70</v>
      </c>
      <c r="E15" s="2" t="s">
        <v>12</v>
      </c>
      <c r="F15" s="2" t="s">
        <v>29</v>
      </c>
      <c r="G15" s="2">
        <v>50</v>
      </c>
      <c r="H15" s="3">
        <f>VLOOKUP(F15,'[1]SHALIMAR CHEMICALS'!$C$4:$D$89,2,FALSE)</f>
        <v>40.25</v>
      </c>
      <c r="I15" s="3">
        <f t="shared" si="0"/>
        <v>402.5</v>
      </c>
      <c r="J15" s="3">
        <f t="shared" si="1"/>
        <v>100</v>
      </c>
      <c r="K15" s="3">
        <f t="shared" si="2"/>
        <v>300</v>
      </c>
      <c r="L15" s="3">
        <v>20</v>
      </c>
      <c r="M15" s="7">
        <f t="shared" si="3"/>
        <v>2835</v>
      </c>
      <c r="N15" s="47" t="s">
        <v>36</v>
      </c>
    </row>
    <row r="16" spans="1:15" s="12" customFormat="1" ht="15" customHeight="1">
      <c r="A16" s="6">
        <f t="shared" si="4"/>
        <v>13</v>
      </c>
      <c r="B16" s="2" t="s">
        <v>66</v>
      </c>
      <c r="C16" s="2" t="s">
        <v>71</v>
      </c>
      <c r="D16" s="2" t="s">
        <v>72</v>
      </c>
      <c r="E16" s="2" t="s">
        <v>12</v>
      </c>
      <c r="F16" s="2" t="s">
        <v>73</v>
      </c>
      <c r="G16" s="2">
        <v>66</v>
      </c>
      <c r="H16" s="3">
        <f>VLOOKUP(F16,'[1]SHALIMAR CHEMICALS'!$C$4:$D$89,2,FALSE)</f>
        <v>47.15</v>
      </c>
      <c r="I16" s="3">
        <f t="shared" si="0"/>
        <v>622.38000000000011</v>
      </c>
      <c r="J16" s="3">
        <f t="shared" si="1"/>
        <v>132</v>
      </c>
      <c r="K16" s="3">
        <f t="shared" si="2"/>
        <v>396</v>
      </c>
      <c r="L16" s="3">
        <v>20</v>
      </c>
      <c r="M16" s="7">
        <f t="shared" si="3"/>
        <v>4282.2800000000007</v>
      </c>
      <c r="N16" s="47" t="s">
        <v>74</v>
      </c>
    </row>
    <row r="17" spans="1:14" s="12" customFormat="1" ht="15" customHeight="1">
      <c r="A17" s="6">
        <f t="shared" si="4"/>
        <v>14</v>
      </c>
      <c r="B17" s="2" t="s">
        <v>75</v>
      </c>
      <c r="C17" s="2" t="s">
        <v>76</v>
      </c>
      <c r="D17" s="2" t="s">
        <v>77</v>
      </c>
      <c r="E17" s="2" t="s">
        <v>12</v>
      </c>
      <c r="F17" s="2" t="s">
        <v>18</v>
      </c>
      <c r="G17" s="2">
        <v>87</v>
      </c>
      <c r="H17" s="3">
        <f>VLOOKUP(F17,'[1]SHALIMAR CHEMICALS'!$C$4:$D$89,2,FALSE)</f>
        <v>40.25</v>
      </c>
      <c r="I17" s="3">
        <f t="shared" si="0"/>
        <v>700.35</v>
      </c>
      <c r="J17" s="3">
        <f t="shared" si="1"/>
        <v>174</v>
      </c>
      <c r="K17" s="3">
        <f t="shared" si="2"/>
        <v>522</v>
      </c>
      <c r="L17" s="3">
        <v>20</v>
      </c>
      <c r="M17" s="7">
        <f t="shared" si="3"/>
        <v>4918.1000000000004</v>
      </c>
      <c r="N17" s="47" t="s">
        <v>33</v>
      </c>
    </row>
    <row r="18" spans="1:14" s="12" customFormat="1" ht="15" customHeight="1">
      <c r="A18" s="6">
        <f t="shared" si="4"/>
        <v>15</v>
      </c>
      <c r="B18" s="2" t="s">
        <v>75</v>
      </c>
      <c r="C18" s="2" t="s">
        <v>78</v>
      </c>
      <c r="D18" s="2" t="s">
        <v>79</v>
      </c>
      <c r="E18" s="2" t="s">
        <v>12</v>
      </c>
      <c r="F18" s="2" t="s">
        <v>13</v>
      </c>
      <c r="G18" s="2">
        <v>145</v>
      </c>
      <c r="H18" s="3">
        <f>VLOOKUP(F18,'[1]SHALIMAR CHEMICALS'!$C$4:$D$89,2,FALSE)</f>
        <v>46</v>
      </c>
      <c r="I18" s="3">
        <f t="shared" si="0"/>
        <v>1334</v>
      </c>
      <c r="J18" s="3">
        <f t="shared" si="1"/>
        <v>290</v>
      </c>
      <c r="K18" s="3">
        <f t="shared" si="2"/>
        <v>870</v>
      </c>
      <c r="L18" s="3">
        <v>20</v>
      </c>
      <c r="M18" s="7">
        <f t="shared" si="3"/>
        <v>9184</v>
      </c>
      <c r="N18" s="47" t="s">
        <v>61</v>
      </c>
    </row>
    <row r="19" spans="1:14" s="12" customFormat="1" ht="15" customHeight="1">
      <c r="A19" s="6">
        <f t="shared" si="4"/>
        <v>16</v>
      </c>
      <c r="B19" s="2" t="s">
        <v>80</v>
      </c>
      <c r="C19" s="2" t="s">
        <v>81</v>
      </c>
      <c r="D19" s="2" t="s">
        <v>82</v>
      </c>
      <c r="E19" s="2" t="s">
        <v>12</v>
      </c>
      <c r="F19" s="2" t="s">
        <v>13</v>
      </c>
      <c r="G19" s="2">
        <v>200</v>
      </c>
      <c r="H19" s="3">
        <f>VLOOKUP(F19,'[1]SHALIMAR CHEMICALS'!$C$4:$D$89,2,FALSE)</f>
        <v>46</v>
      </c>
      <c r="I19" s="3">
        <f t="shared" si="0"/>
        <v>1840</v>
      </c>
      <c r="J19" s="3">
        <f t="shared" si="1"/>
        <v>400</v>
      </c>
      <c r="K19" s="3">
        <f t="shared" si="2"/>
        <v>1200</v>
      </c>
      <c r="L19" s="3">
        <v>20</v>
      </c>
      <c r="M19" s="7">
        <f t="shared" si="3"/>
        <v>12660</v>
      </c>
      <c r="N19" s="47" t="s">
        <v>61</v>
      </c>
    </row>
    <row r="20" spans="1:14" s="12" customFormat="1" ht="15" customHeight="1">
      <c r="A20" s="6">
        <f t="shared" si="4"/>
        <v>17</v>
      </c>
      <c r="B20" s="2" t="s">
        <v>83</v>
      </c>
      <c r="C20" s="2" t="s">
        <v>84</v>
      </c>
      <c r="D20" s="2" t="s">
        <v>85</v>
      </c>
      <c r="E20" s="2" t="s">
        <v>12</v>
      </c>
      <c r="F20" s="2" t="s">
        <v>47</v>
      </c>
      <c r="G20" s="2">
        <v>145</v>
      </c>
      <c r="H20" s="3">
        <f>VLOOKUP(F20,'[1]SHALIMAR CHEMICALS'!$C$4:$D$89,2,FALSE)</f>
        <v>47.15</v>
      </c>
      <c r="I20" s="3">
        <f t="shared" si="0"/>
        <v>1367.3500000000001</v>
      </c>
      <c r="J20" s="3">
        <f t="shared" si="1"/>
        <v>290</v>
      </c>
      <c r="K20" s="3">
        <f t="shared" si="2"/>
        <v>870</v>
      </c>
      <c r="L20" s="3">
        <v>20</v>
      </c>
      <c r="M20" s="7">
        <f t="shared" si="3"/>
        <v>9384.1</v>
      </c>
      <c r="N20" s="47" t="s">
        <v>48</v>
      </c>
    </row>
    <row r="21" spans="1:14" s="12" customFormat="1" ht="15" customHeight="1">
      <c r="A21" s="6">
        <f t="shared" si="4"/>
        <v>18</v>
      </c>
      <c r="B21" s="2" t="s">
        <v>86</v>
      </c>
      <c r="C21" s="2" t="s">
        <v>87</v>
      </c>
      <c r="D21" s="2" t="s">
        <v>88</v>
      </c>
      <c r="E21" s="2" t="s">
        <v>12</v>
      </c>
      <c r="F21" s="2" t="s">
        <v>13</v>
      </c>
      <c r="G21" s="2">
        <v>202</v>
      </c>
      <c r="H21" s="3">
        <f>VLOOKUP(F21,'[1]SHALIMAR CHEMICALS'!$C$4:$D$89,2,FALSE)</f>
        <v>46</v>
      </c>
      <c r="I21" s="3">
        <f t="shared" si="0"/>
        <v>1858.4</v>
      </c>
      <c r="J21" s="3">
        <f t="shared" si="1"/>
        <v>404</v>
      </c>
      <c r="K21" s="3">
        <f t="shared" si="2"/>
        <v>1212</v>
      </c>
      <c r="L21" s="3">
        <v>20</v>
      </c>
      <c r="M21" s="7">
        <f t="shared" si="3"/>
        <v>12786.4</v>
      </c>
      <c r="N21" s="47" t="s">
        <v>61</v>
      </c>
    </row>
    <row r="22" spans="1:14" s="12" customFormat="1" ht="15" customHeight="1">
      <c r="A22" s="6">
        <f t="shared" si="4"/>
        <v>19</v>
      </c>
      <c r="B22" s="2" t="s">
        <v>89</v>
      </c>
      <c r="C22" s="2" t="s">
        <v>90</v>
      </c>
      <c r="D22" s="2" t="s">
        <v>91</v>
      </c>
      <c r="E22" s="2" t="s">
        <v>12</v>
      </c>
      <c r="F22" s="2" t="s">
        <v>28</v>
      </c>
      <c r="G22" s="2">
        <v>278</v>
      </c>
      <c r="H22" s="3">
        <f>VLOOKUP(F22,'[1]SHALIMAR CHEMICALS'!$C$4:$D$89,2,FALSE)</f>
        <v>40.25</v>
      </c>
      <c r="I22" s="3">
        <f t="shared" si="0"/>
        <v>2237.9</v>
      </c>
      <c r="J22" s="3">
        <f t="shared" si="1"/>
        <v>556</v>
      </c>
      <c r="K22" s="3">
        <f t="shared" si="2"/>
        <v>1668</v>
      </c>
      <c r="L22" s="3">
        <v>20</v>
      </c>
      <c r="M22" s="7">
        <f t="shared" si="3"/>
        <v>15671.4</v>
      </c>
      <c r="N22" s="47" t="s">
        <v>65</v>
      </c>
    </row>
    <row r="23" spans="1:14" s="12" customFormat="1" ht="15" customHeight="1">
      <c r="A23" s="6">
        <f t="shared" si="4"/>
        <v>20</v>
      </c>
      <c r="B23" s="2" t="s">
        <v>92</v>
      </c>
      <c r="C23" s="2" t="s">
        <v>93</v>
      </c>
      <c r="D23" s="2" t="s">
        <v>94</v>
      </c>
      <c r="E23" s="2" t="s">
        <v>12</v>
      </c>
      <c r="F23" s="2" t="s">
        <v>13</v>
      </c>
      <c r="G23" s="2">
        <v>325</v>
      </c>
      <c r="H23" s="3">
        <f>VLOOKUP(F23,'[1]SHALIMAR CHEMICALS'!$C$4:$D$89,2,FALSE)</f>
        <v>46</v>
      </c>
      <c r="I23" s="3">
        <f t="shared" si="0"/>
        <v>2990</v>
      </c>
      <c r="J23" s="3">
        <f t="shared" si="1"/>
        <v>650</v>
      </c>
      <c r="K23" s="3">
        <f t="shared" si="2"/>
        <v>1950</v>
      </c>
      <c r="L23" s="3">
        <v>20</v>
      </c>
      <c r="M23" s="7">
        <f t="shared" si="3"/>
        <v>20560</v>
      </c>
      <c r="N23" s="47" t="s">
        <v>61</v>
      </c>
    </row>
    <row r="24" spans="1:14" s="12" customFormat="1" ht="15" customHeight="1">
      <c r="A24" s="6">
        <f t="shared" si="4"/>
        <v>21</v>
      </c>
      <c r="B24" s="2" t="s">
        <v>95</v>
      </c>
      <c r="C24" s="2" t="s">
        <v>96</v>
      </c>
      <c r="D24" s="2" t="s">
        <v>97</v>
      </c>
      <c r="E24" s="2" t="s">
        <v>12</v>
      </c>
      <c r="F24" s="2" t="s">
        <v>26</v>
      </c>
      <c r="G24" s="2">
        <v>122</v>
      </c>
      <c r="H24" s="3">
        <f>VLOOKUP(F24,'[1]SHALIMAR CHEMICALS'!$C$4:$D$89,2,FALSE)</f>
        <v>47.15</v>
      </c>
      <c r="I24" s="3">
        <f t="shared" si="0"/>
        <v>1150.46</v>
      </c>
      <c r="J24" s="3">
        <f t="shared" si="1"/>
        <v>244</v>
      </c>
      <c r="K24" s="3">
        <f t="shared" si="2"/>
        <v>732</v>
      </c>
      <c r="L24" s="3">
        <v>20</v>
      </c>
      <c r="M24" s="7">
        <f t="shared" si="3"/>
        <v>7898.76</v>
      </c>
      <c r="N24" s="47" t="s">
        <v>58</v>
      </c>
    </row>
    <row r="25" spans="1:14" s="12" customFormat="1" ht="15" customHeight="1">
      <c r="A25" s="6">
        <f t="shared" si="4"/>
        <v>22</v>
      </c>
      <c r="B25" s="2" t="s">
        <v>95</v>
      </c>
      <c r="C25" s="2" t="s">
        <v>98</v>
      </c>
      <c r="D25" s="2" t="s">
        <v>99</v>
      </c>
      <c r="E25" s="2" t="s">
        <v>12</v>
      </c>
      <c r="F25" s="2" t="s">
        <v>27</v>
      </c>
      <c r="G25" s="2">
        <v>73</v>
      </c>
      <c r="H25" s="3">
        <f>VLOOKUP(F25,'[1]SHALIMAR CHEMICALS'!$C$4:$D$89,2,FALSE)</f>
        <v>40.25</v>
      </c>
      <c r="I25" s="3">
        <f t="shared" si="0"/>
        <v>587.65</v>
      </c>
      <c r="J25" s="3">
        <f t="shared" si="1"/>
        <v>146</v>
      </c>
      <c r="K25" s="3">
        <f t="shared" si="2"/>
        <v>438</v>
      </c>
      <c r="L25" s="3">
        <v>20</v>
      </c>
      <c r="M25" s="7">
        <f t="shared" si="3"/>
        <v>4129.8999999999996</v>
      </c>
      <c r="N25" s="47" t="s">
        <v>51</v>
      </c>
    </row>
    <row r="26" spans="1:14" s="12" customFormat="1" ht="15" customHeight="1">
      <c r="A26" s="6">
        <f t="shared" si="4"/>
        <v>23</v>
      </c>
      <c r="B26" s="2" t="s">
        <v>100</v>
      </c>
      <c r="C26" s="2" t="s">
        <v>101</v>
      </c>
      <c r="D26" s="2" t="s">
        <v>102</v>
      </c>
      <c r="E26" s="2" t="s">
        <v>12</v>
      </c>
      <c r="F26" s="2" t="s">
        <v>29</v>
      </c>
      <c r="G26" s="2">
        <v>129</v>
      </c>
      <c r="H26" s="3">
        <f>VLOOKUP(F26,'[1]SHALIMAR CHEMICALS'!$C$4:$D$89,2,FALSE)</f>
        <v>40.25</v>
      </c>
      <c r="I26" s="3">
        <f t="shared" si="0"/>
        <v>1038.45</v>
      </c>
      <c r="J26" s="3">
        <f t="shared" si="1"/>
        <v>258</v>
      </c>
      <c r="K26" s="3">
        <f t="shared" si="2"/>
        <v>774</v>
      </c>
      <c r="L26" s="3">
        <v>20</v>
      </c>
      <c r="M26" s="7">
        <f t="shared" si="3"/>
        <v>7282.7</v>
      </c>
      <c r="N26" s="47" t="s">
        <v>36</v>
      </c>
    </row>
    <row r="27" spans="1:14" s="12" customFormat="1" ht="15" customHeight="1">
      <c r="A27" s="6">
        <f t="shared" si="4"/>
        <v>24</v>
      </c>
      <c r="B27" s="2" t="s">
        <v>103</v>
      </c>
      <c r="C27" s="2" t="s">
        <v>104</v>
      </c>
      <c r="D27" s="2" t="s">
        <v>105</v>
      </c>
      <c r="E27" s="2" t="s">
        <v>12</v>
      </c>
      <c r="F27" s="2" t="s">
        <v>13</v>
      </c>
      <c r="G27" s="2">
        <v>411</v>
      </c>
      <c r="H27" s="3">
        <f>VLOOKUP(F27,'[1]SHALIMAR CHEMICALS'!$C$4:$D$89,2,FALSE)</f>
        <v>46</v>
      </c>
      <c r="I27" s="3">
        <f t="shared" si="0"/>
        <v>3781.2000000000003</v>
      </c>
      <c r="J27" s="3">
        <f t="shared" si="1"/>
        <v>822</v>
      </c>
      <c r="K27" s="3">
        <f t="shared" si="2"/>
        <v>2466</v>
      </c>
      <c r="L27" s="3">
        <v>20</v>
      </c>
      <c r="M27" s="7">
        <f t="shared" si="3"/>
        <v>25995.200000000001</v>
      </c>
      <c r="N27" s="47" t="s">
        <v>61</v>
      </c>
    </row>
    <row r="28" spans="1:14" s="12" customFormat="1" ht="15" customHeight="1" thickBot="1">
      <c r="A28" s="43">
        <f t="shared" si="4"/>
        <v>25</v>
      </c>
      <c r="B28" s="44" t="s">
        <v>103</v>
      </c>
      <c r="C28" s="44" t="s">
        <v>106</v>
      </c>
      <c r="D28" s="44" t="s">
        <v>107</v>
      </c>
      <c r="E28" s="44" t="s">
        <v>12</v>
      </c>
      <c r="F28" s="44" t="s">
        <v>47</v>
      </c>
      <c r="G28" s="44">
        <v>78</v>
      </c>
      <c r="H28" s="45">
        <f>VLOOKUP(F28,'[1]SHALIMAR CHEMICALS'!$C$4:$D$89,2,FALSE)</f>
        <v>47.15</v>
      </c>
      <c r="I28" s="45">
        <f t="shared" si="0"/>
        <v>735.54</v>
      </c>
      <c r="J28" s="45">
        <f t="shared" si="1"/>
        <v>156</v>
      </c>
      <c r="K28" s="45">
        <f t="shared" si="2"/>
        <v>468</v>
      </c>
      <c r="L28" s="45">
        <v>20</v>
      </c>
      <c r="M28" s="46">
        <f t="shared" si="3"/>
        <v>5057.24</v>
      </c>
      <c r="N28" s="48" t="s">
        <v>48</v>
      </c>
    </row>
    <row r="29" spans="1:14" s="12" customFormat="1" ht="15" customHeight="1" thickBot="1">
      <c r="A29" s="39" t="s">
        <v>108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1"/>
      <c r="M29" s="42">
        <f>ROUND(SUM(M4:M28),0)</f>
        <v>249383</v>
      </c>
      <c r="N29" s="35"/>
    </row>
    <row r="30" spans="1:14" s="12" customFormat="1" ht="15" customHeight="1" thickBot="1">
      <c r="A30" s="36"/>
      <c r="B30"/>
      <c r="C30"/>
      <c r="D30"/>
      <c r="E30"/>
      <c r="F30"/>
      <c r="G30" s="38">
        <f>SUM(G4:G28)</f>
        <v>4100</v>
      </c>
      <c r="H30" s="37"/>
      <c r="I30" s="37"/>
      <c r="J30" s="37"/>
      <c r="K30" s="37"/>
      <c r="L30" s="37"/>
      <c r="M30" s="37"/>
      <c r="N30"/>
    </row>
    <row r="31" spans="1:14" ht="21.75" customHeight="1" thickBot="1">
      <c r="A31" s="17" t="s">
        <v>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14" ht="37.5" customHeight="1" thickBot="1">
      <c r="A32" s="20" t="s">
        <v>19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2"/>
    </row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</sheetData>
  <sortState ref="B4:O51">
    <sortCondition ref="B4:B51"/>
  </sortState>
  <mergeCells count="7">
    <mergeCell ref="A31:M31"/>
    <mergeCell ref="A32:M32"/>
    <mergeCell ref="G1:M1"/>
    <mergeCell ref="G2:M2"/>
    <mergeCell ref="A1:F1"/>
    <mergeCell ref="A2:F2"/>
    <mergeCell ref="A29:L29"/>
  </mergeCells>
  <pageMargins left="0.31496062992125984" right="0.15748031496062992" top="0.55118110236220474" bottom="0.15748031496062992" header="0.47244094488188981" footer="0.15748031496062992"/>
  <pageSetup paperSize="9" scale="94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activeCell="N24" sqref="N24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285156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7.5703125" bestFit="1" customWidth="1"/>
    <col min="10" max="10" width="6.5703125" bestFit="1" customWidth="1"/>
    <col min="11" max="11" width="7" bestFit="1" customWidth="1"/>
    <col min="12" max="12" width="6.42578125" bestFit="1" customWidth="1"/>
    <col min="13" max="13" width="7.5703125" bestFit="1" customWidth="1"/>
    <col min="14" max="14" width="17.28515625" bestFit="1" customWidth="1"/>
    <col min="16" max="16" width="80.7109375" bestFit="1" customWidth="1"/>
  </cols>
  <sheetData>
    <row r="1" spans="1:16" ht="15.75" thickBot="1">
      <c r="A1" s="8" t="s">
        <v>14</v>
      </c>
      <c r="B1" s="9" t="s">
        <v>1</v>
      </c>
      <c r="C1" s="9" t="s">
        <v>5</v>
      </c>
      <c r="D1" s="9" t="s">
        <v>21</v>
      </c>
      <c r="E1" s="9" t="s">
        <v>6</v>
      </c>
      <c r="F1" s="9" t="s">
        <v>7</v>
      </c>
      <c r="G1" s="9" t="s">
        <v>2</v>
      </c>
      <c r="H1" s="10" t="s">
        <v>3</v>
      </c>
      <c r="I1" s="10" t="s">
        <v>8</v>
      </c>
      <c r="J1" s="10" t="s">
        <v>9</v>
      </c>
      <c r="K1" s="10" t="s">
        <v>16</v>
      </c>
      <c r="L1" s="10" t="s">
        <v>10</v>
      </c>
      <c r="M1" s="11" t="s">
        <v>11</v>
      </c>
      <c r="N1" s="5" t="s">
        <v>15</v>
      </c>
    </row>
    <row r="2" spans="1:16">
      <c r="A2" s="6">
        <v>10</v>
      </c>
      <c r="B2" s="2" t="s">
        <v>22</v>
      </c>
      <c r="C2" s="4" t="s">
        <v>24</v>
      </c>
      <c r="D2" s="2" t="s">
        <v>23</v>
      </c>
      <c r="E2" s="14" t="s">
        <v>12</v>
      </c>
      <c r="F2" s="2" t="s">
        <v>18</v>
      </c>
      <c r="G2" s="2">
        <v>162</v>
      </c>
      <c r="H2" s="3">
        <v>40.25</v>
      </c>
      <c r="I2" s="3">
        <v>1304.1000000000001</v>
      </c>
      <c r="J2" s="3">
        <v>324</v>
      </c>
      <c r="K2" s="3">
        <v>972</v>
      </c>
      <c r="L2" s="3">
        <v>20</v>
      </c>
      <c r="M2" s="7">
        <v>9140.6</v>
      </c>
      <c r="N2" s="13" t="s">
        <v>20</v>
      </c>
      <c r="P2" s="15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2025-10-15T06:29:02Z</cp:lastPrinted>
  <dcterms:created xsi:type="dcterms:W3CDTF">2022-05-02T05:54:47Z</dcterms:created>
  <dcterms:modified xsi:type="dcterms:W3CDTF">2025-10-15T06:32:46Z</dcterms:modified>
</cp:coreProperties>
</file>