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Invoice!#REF!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33" i="1" l="1"/>
  <c r="K31" i="1"/>
  <c r="J31" i="1"/>
  <c r="H31" i="1"/>
  <c r="K30" i="1"/>
  <c r="J30" i="1"/>
  <c r="H30" i="1"/>
  <c r="K29" i="1"/>
  <c r="J29" i="1"/>
  <c r="H29" i="1"/>
  <c r="K28" i="1"/>
  <c r="J28" i="1"/>
  <c r="H28" i="1"/>
  <c r="I28" i="1" s="1"/>
  <c r="K27" i="1"/>
  <c r="J27" i="1"/>
  <c r="H27" i="1"/>
  <c r="K26" i="1"/>
  <c r="J26" i="1"/>
  <c r="H26" i="1"/>
  <c r="I26" i="1" s="1"/>
  <c r="K25" i="1"/>
  <c r="J25" i="1"/>
  <c r="H25" i="1"/>
  <c r="K24" i="1"/>
  <c r="J24" i="1"/>
  <c r="H24" i="1"/>
  <c r="I24" i="1" s="1"/>
  <c r="K23" i="1"/>
  <c r="J23" i="1"/>
  <c r="H23" i="1"/>
  <c r="K22" i="1"/>
  <c r="J22" i="1"/>
  <c r="H22" i="1"/>
  <c r="I22" i="1" s="1"/>
  <c r="K21" i="1"/>
  <c r="J21" i="1"/>
  <c r="H21" i="1"/>
  <c r="K20" i="1"/>
  <c r="J20" i="1"/>
  <c r="H20" i="1"/>
  <c r="I20" i="1" s="1"/>
  <c r="K19" i="1"/>
  <c r="J19" i="1"/>
  <c r="H19" i="1"/>
  <c r="K18" i="1"/>
  <c r="J18" i="1"/>
  <c r="H18" i="1"/>
  <c r="I18" i="1" s="1"/>
  <c r="K17" i="1"/>
  <c r="J17" i="1"/>
  <c r="H17" i="1"/>
  <c r="K16" i="1"/>
  <c r="J16" i="1"/>
  <c r="H16" i="1"/>
  <c r="I16" i="1" s="1"/>
  <c r="K15" i="1"/>
  <c r="J15" i="1"/>
  <c r="H15" i="1"/>
  <c r="K14" i="1"/>
  <c r="J14" i="1"/>
  <c r="H14" i="1"/>
  <c r="I14" i="1" s="1"/>
  <c r="K13" i="1"/>
  <c r="J13" i="1"/>
  <c r="H13" i="1"/>
  <c r="K12" i="1"/>
  <c r="J12" i="1"/>
  <c r="H12" i="1"/>
  <c r="I12" i="1" s="1"/>
  <c r="K11" i="1"/>
  <c r="J11" i="1"/>
  <c r="H11" i="1"/>
  <c r="K10" i="1"/>
  <c r="J10" i="1"/>
  <c r="H10" i="1"/>
  <c r="I10" i="1" s="1"/>
  <c r="K9" i="1"/>
  <c r="J9" i="1"/>
  <c r="H9" i="1"/>
  <c r="K8" i="1"/>
  <c r="J8" i="1"/>
  <c r="H8" i="1"/>
  <c r="I8" i="1" s="1"/>
  <c r="K7" i="1"/>
  <c r="J7" i="1"/>
  <c r="H7" i="1"/>
  <c r="K6" i="1"/>
  <c r="J6" i="1"/>
  <c r="H6" i="1"/>
  <c r="I6" i="1" s="1"/>
  <c r="K5" i="1"/>
  <c r="J5" i="1"/>
  <c r="H5" i="1"/>
  <c r="K4" i="1"/>
  <c r="J4" i="1"/>
  <c r="H4" i="1"/>
  <c r="I4" i="1" s="1"/>
  <c r="M14" i="1" l="1"/>
  <c r="M18" i="1"/>
  <c r="M22" i="1"/>
  <c r="M26" i="1"/>
  <c r="I11" i="1"/>
  <c r="M11" i="1" s="1"/>
  <c r="M16" i="1"/>
  <c r="M20" i="1"/>
  <c r="M24" i="1"/>
  <c r="M28" i="1"/>
  <c r="I30" i="1"/>
  <c r="M30" i="1" s="1"/>
  <c r="M4" i="1"/>
  <c r="I5" i="1"/>
  <c r="M5" i="1" s="1"/>
  <c r="M6" i="1"/>
  <c r="I7" i="1"/>
  <c r="M7" i="1" s="1"/>
  <c r="M8" i="1"/>
  <c r="I9" i="1"/>
  <c r="M9" i="1" s="1"/>
  <c r="M10" i="1"/>
  <c r="M12" i="1"/>
  <c r="I13" i="1"/>
  <c r="M13" i="1" s="1"/>
  <c r="I15" i="1"/>
  <c r="M15" i="1" s="1"/>
  <c r="I17" i="1"/>
  <c r="M17" i="1" s="1"/>
  <c r="I19" i="1"/>
  <c r="M19" i="1" s="1"/>
  <c r="I21" i="1"/>
  <c r="M21" i="1" s="1"/>
  <c r="I23" i="1"/>
  <c r="M23" i="1" s="1"/>
  <c r="I25" i="1"/>
  <c r="M25" i="1" s="1"/>
  <c r="I27" i="1"/>
  <c r="M27" i="1" s="1"/>
  <c r="I29" i="1"/>
  <c r="M29" i="1" s="1"/>
  <c r="I31" i="1"/>
  <c r="M31" i="1" s="1"/>
  <c r="M32" i="1" l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3" i="2"/>
</calcChain>
</file>

<file path=xl/sharedStrings.xml><?xml version="1.0" encoding="utf-8"?>
<sst xmlns="http://schemas.openxmlformats.org/spreadsheetml/2006/main" count="290" uniqueCount="169">
  <si>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</si>
  <si>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</si>
  <si>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</si>
  <si>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</si>
  <si>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</si>
  <si>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</si>
  <si>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</si>
  <si>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</si>
  <si>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</si>
  <si>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</si>
  <si>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</si>
  <si>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</si>
  <si>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</si>
  <si>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</si>
  <si>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</si>
  <si>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KEONJHAR</t>
  </si>
  <si>
    <t>INV. NO.</t>
  </si>
  <si>
    <t>Thanking you for your business.
PRAGATI LOGISTICS</t>
  </si>
  <si>
    <t>JAJPUR TOWN</t>
  </si>
  <si>
    <t>RANAPUR</t>
  </si>
  <si>
    <t>RAGHUNATHPUR</t>
  </si>
  <si>
    <t>JAGATSINGHPUR</t>
  </si>
  <si>
    <t>PURI</t>
  </si>
  <si>
    <t>KARANJIA</t>
  </si>
  <si>
    <t>NAYAGARH</t>
  </si>
  <si>
    <t>PARTY NAME</t>
  </si>
  <si>
    <t>MAA KAMAKHI TRADERS</t>
  </si>
  <si>
    <t>GHANTESWAR</t>
  </si>
  <si>
    <t>02/6/2023</t>
  </si>
  <si>
    <t>SH/67</t>
  </si>
  <si>
    <t>362/363/364/365</t>
  </si>
  <si>
    <t>07/6/2023</t>
  </si>
  <si>
    <t>SH/68</t>
  </si>
  <si>
    <t>0391,0390,0389</t>
  </si>
  <si>
    <t>08/6/2023</t>
  </si>
  <si>
    <t>SH/69</t>
  </si>
  <si>
    <t>0393</t>
  </si>
  <si>
    <t>09/6/2023</t>
  </si>
  <si>
    <t>SH/70</t>
  </si>
  <si>
    <t>398</t>
  </si>
  <si>
    <t>12/6/2023</t>
  </si>
  <si>
    <t>SH/71</t>
  </si>
  <si>
    <t>409/412/413</t>
  </si>
  <si>
    <t>13/6/2023</t>
  </si>
  <si>
    <t>SH/72</t>
  </si>
  <si>
    <t>418</t>
  </si>
  <si>
    <t>SH/73</t>
  </si>
  <si>
    <t>421</t>
  </si>
  <si>
    <t>SH/74</t>
  </si>
  <si>
    <t>423</t>
  </si>
  <si>
    <t>14/6/2023</t>
  </si>
  <si>
    <t>SH/75</t>
  </si>
  <si>
    <t>429</t>
  </si>
  <si>
    <t>17/6/2023</t>
  </si>
  <si>
    <t>SH/76</t>
  </si>
  <si>
    <t>435</t>
  </si>
  <si>
    <t>19/6/2023</t>
  </si>
  <si>
    <t>SH/77</t>
  </si>
  <si>
    <t>336</t>
  </si>
  <si>
    <t>SH/78</t>
  </si>
  <si>
    <t>440</t>
  </si>
  <si>
    <t>21/6/2023</t>
  </si>
  <si>
    <t>SH/79</t>
  </si>
  <si>
    <t>445</t>
  </si>
  <si>
    <t>BRAMHABARADA</t>
  </si>
  <si>
    <t>24/6/2023</t>
  </si>
  <si>
    <t>SH/80</t>
  </si>
  <si>
    <t>462</t>
  </si>
  <si>
    <t>27/6/2023</t>
  </si>
  <si>
    <t>SH/81</t>
  </si>
  <si>
    <t>471</t>
  </si>
  <si>
    <t>SH/82</t>
  </si>
  <si>
    <t>479</t>
  </si>
  <si>
    <t>29/6/2023</t>
  </si>
  <si>
    <t>SH/83</t>
  </si>
  <si>
    <t>489</t>
  </si>
  <si>
    <t>30/6/2023</t>
  </si>
  <si>
    <t>SH/84</t>
  </si>
  <si>
    <t>499</t>
  </si>
  <si>
    <t>SH/85</t>
  </si>
  <si>
    <t>505</t>
  </si>
  <si>
    <t>DP.CH.</t>
  </si>
  <si>
    <t>JAJPUR ROAD</t>
  </si>
  <si>
    <t xml:space="preserve">TO, 
SHALIMAR CHEMICAL WORKS PVT LTD
Address: 599  TAHASIL - 251 JARIPADA ROAD
 PRATAPNAGARI- 753011,0671-212304
GST No: 21AAECS7442K1ZB
</t>
  </si>
  <si>
    <t>LAXMI NARAYAN TRADERS</t>
  </si>
  <si>
    <t>BALUGAON</t>
  </si>
  <si>
    <t>SUBHAM AGENCIES</t>
  </si>
  <si>
    <t>LALCHAND NARESH KUMAR</t>
  </si>
  <si>
    <t>rout traders</t>
  </si>
  <si>
    <t>P N BHANDAR</t>
  </si>
  <si>
    <t xml:space="preserve">SHREE JAGANNATH AGENCIES </t>
  </si>
  <si>
    <t>KENDRAPARA</t>
  </si>
  <si>
    <t>b n enterprisers kdp</t>
  </si>
  <si>
    <t>BANKI</t>
  </si>
  <si>
    <t>durga enterprises</t>
  </si>
  <si>
    <t>03/6/2024</t>
  </si>
  <si>
    <t>SH52</t>
  </si>
  <si>
    <t>344</t>
  </si>
  <si>
    <t>SH53</t>
  </si>
  <si>
    <t>343</t>
  </si>
  <si>
    <t>SH54</t>
  </si>
  <si>
    <t>346</t>
  </si>
  <si>
    <t>SH55</t>
  </si>
  <si>
    <t>347</t>
  </si>
  <si>
    <t>04/6/2024</t>
  </si>
  <si>
    <t>SH56</t>
  </si>
  <si>
    <t>355</t>
  </si>
  <si>
    <t>SH57</t>
  </si>
  <si>
    <t>357</t>
  </si>
  <si>
    <t>JAY DURGA STORE</t>
  </si>
  <si>
    <t>06/6/2024</t>
  </si>
  <si>
    <t>SH58</t>
  </si>
  <si>
    <t>376</t>
  </si>
  <si>
    <t>SH59</t>
  </si>
  <si>
    <t>377</t>
  </si>
  <si>
    <t>SH60</t>
  </si>
  <si>
    <t>378</t>
  </si>
  <si>
    <t xml:space="preserve">SARADA STORE </t>
  </si>
  <si>
    <t>07/6/2024</t>
  </si>
  <si>
    <t>SH61</t>
  </si>
  <si>
    <t>385</t>
  </si>
  <si>
    <t>08/6/2024</t>
  </si>
  <si>
    <t>SH62</t>
  </si>
  <si>
    <t>393</t>
  </si>
  <si>
    <t>11/6/2024</t>
  </si>
  <si>
    <t>SH63</t>
  </si>
  <si>
    <t>12/6/2024</t>
  </si>
  <si>
    <t>SH64</t>
  </si>
  <si>
    <t>408</t>
  </si>
  <si>
    <t>SH65</t>
  </si>
  <si>
    <t>414</t>
  </si>
  <si>
    <t>18/6/2024</t>
  </si>
  <si>
    <t>SH66</t>
  </si>
  <si>
    <t>434</t>
  </si>
  <si>
    <t>19/6/2024</t>
  </si>
  <si>
    <t>SH67</t>
  </si>
  <si>
    <t>443</t>
  </si>
  <si>
    <t>20/6/2024</t>
  </si>
  <si>
    <t>SH68</t>
  </si>
  <si>
    <t>449</t>
  </si>
  <si>
    <t>21/6/2024</t>
  </si>
  <si>
    <t>SH69</t>
  </si>
  <si>
    <t>458</t>
  </si>
  <si>
    <t>22/6/2024</t>
  </si>
  <si>
    <t>SH70</t>
  </si>
  <si>
    <t>464</t>
  </si>
  <si>
    <t>24/6/2024</t>
  </si>
  <si>
    <t>SH71</t>
  </si>
  <si>
    <t>466</t>
  </si>
  <si>
    <t>SH72</t>
  </si>
  <si>
    <t>472</t>
  </si>
  <si>
    <t>25/6/2024</t>
  </si>
  <si>
    <t>SH73</t>
  </si>
  <si>
    <t>474</t>
  </si>
  <si>
    <t>27/6/2024</t>
  </si>
  <si>
    <t>SH74</t>
  </si>
  <si>
    <t>29/6/2024</t>
  </si>
  <si>
    <t>SH75</t>
  </si>
  <si>
    <t>SH76</t>
  </si>
  <si>
    <t>516</t>
  </si>
  <si>
    <t>30/6/2024</t>
  </si>
  <si>
    <t>SH77</t>
  </si>
  <si>
    <t>520</t>
  </si>
  <si>
    <t>SH78</t>
  </si>
  <si>
    <t>521</t>
  </si>
  <si>
    <t>SH79</t>
  </si>
  <si>
    <t>522</t>
  </si>
  <si>
    <t>(RUPEES THREE LAKH SIXTY ONE THOUSAND SIX HUNDRED THIRTY NINE ONLY)</t>
  </si>
  <si>
    <t>MONTH : JUNE, 2024.
Bill No. : 11447
Bill Date :  
Total Amount: 361639.00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</si>
</sst>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Border="1"/>
    <xf numFmtId="0" fontId="2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0" fillId="0" borderId="0" xfId="0" applyNumberFormat="1" applyFont="1" applyAlignment="1">
      <alignment wrapText="1"/>
    </xf>
    <xf numFmtId="0" fontId="1" fillId="0" borderId="17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0" fillId="0" borderId="1" xfId="0" applyNumberFormat="1" applyFont="1" applyBorder="1" applyAlignment="1">
      <alignment horizontal="left"/>
    </xf>
    <xf numFmtId="0" fontId="2" fillId="0" borderId="1" xfId="0" applyNumberFormat="1" applyFont="1" applyBorder="1"/>
    <xf numFmtId="0" fontId="0" fillId="0" borderId="0" xfId="0" applyNumberFormat="1" applyFont="1" applyAlignment="1">
      <alignment horizontal="left"/>
    </xf>
    <xf numFmtId="0" fontId="2" fillId="0" borderId="17" xfId="0" applyNumberFormat="1" applyFont="1" applyBorder="1"/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left"/>
    </xf>
    <xf numFmtId="2" fontId="1" fillId="0" borderId="15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2" fontId="0" fillId="0" borderId="20" xfId="0" applyNumberFormat="1" applyFont="1" applyBorder="1"/>
    <xf numFmtId="2" fontId="1" fillId="0" borderId="24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right" vertical="center"/>
    </xf>
    <xf numFmtId="2" fontId="1" fillId="0" borderId="2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5</xdr:col>
      <xdr:colOff>1181100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525"/>
          <a:ext cx="35337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  <cell r="D5">
            <v>0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  <cell r="D20">
            <v>0</v>
          </cell>
        </row>
        <row r="21">
          <cell r="C21" t="str">
            <v>PALLAHARA</v>
          </cell>
          <cell r="D21">
            <v>0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  <cell r="D34">
            <v>0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  <cell r="D39">
            <v>0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  <cell r="D52">
            <v>0</v>
          </cell>
        </row>
        <row r="53">
          <cell r="C53" t="str">
            <v>NABARANGPUR</v>
          </cell>
          <cell r="D53">
            <v>0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topLeftCell="A28" zoomScaleNormal="100" workbookViewId="0">
      <selection activeCell="J42" sqref="J42"/>
    </sheetView>
  </sheetViews>
  <sheetFormatPr defaultColWidth="10.140625" defaultRowHeight="15"/>
  <cols>
    <col min="1" max="1" width="4" style="1" bestFit="1" customWidth="1"/>
    <col min="2" max="2" width="9.7109375" style="1" bestFit="1" customWidth="1"/>
    <col min="3" max="3" width="6.85546875" style="1" bestFit="1" customWidth="1"/>
    <col min="4" max="4" width="8.7109375" style="1" bestFit="1" customWidth="1"/>
    <col min="5" max="5" width="6.42578125" style="1" bestFit="1" customWidth="1"/>
    <col min="6" max="6" width="18" style="1" customWidth="1"/>
    <col min="7" max="7" width="6" style="1" customWidth="1"/>
    <col min="8" max="8" width="6.5703125" style="1" customWidth="1"/>
    <col min="9" max="9" width="8.28515625" style="1" customWidth="1"/>
    <col min="10" max="10" width="8.140625" style="1" customWidth="1"/>
    <col min="11" max="11" width="8" style="1" customWidth="1"/>
    <col min="12" max="12" width="6.85546875" style="1" customWidth="1"/>
    <col min="13" max="13" width="9.85546875" style="1" customWidth="1"/>
    <col min="14" max="14" width="37.140625" style="1" bestFit="1" customWidth="1"/>
    <col min="15" max="15" width="10.140625" style="1"/>
    <col min="16" max="16" width="15.28515625" style="1" bestFit="1" customWidth="1"/>
    <col min="17" max="17" width="10.5703125" style="1" customWidth="1"/>
    <col min="18" max="16384" width="10.140625" style="1"/>
  </cols>
  <sheetData>
    <row r="1" spans="1:14" ht="81.75" customHeight="1" thickBot="1">
      <c r="A1" s="38"/>
      <c r="B1" s="39"/>
      <c r="C1" s="39"/>
      <c r="D1" s="39"/>
      <c r="E1" s="39"/>
      <c r="F1" s="39"/>
      <c r="G1" s="34" t="s">
        <v>0</v>
      </c>
      <c r="H1" s="34"/>
      <c r="I1" s="34"/>
      <c r="J1" s="34"/>
      <c r="K1" s="34"/>
      <c r="L1" s="34"/>
      <c r="M1" s="35"/>
      <c r="N1" s="11"/>
    </row>
    <row r="2" spans="1:14" ht="81" customHeight="1" thickBot="1">
      <c r="A2" s="40" t="s">
        <v>83</v>
      </c>
      <c r="B2" s="41"/>
      <c r="C2" s="41"/>
      <c r="D2" s="41"/>
      <c r="E2" s="41"/>
      <c r="F2" s="41"/>
      <c r="G2" s="36" t="s">
        <v>168</v>
      </c>
      <c r="H2" s="36"/>
      <c r="I2" s="36"/>
      <c r="J2" s="36"/>
      <c r="K2" s="36"/>
      <c r="L2" s="36"/>
      <c r="M2" s="37"/>
      <c r="N2" s="11"/>
    </row>
    <row r="3" spans="1:14" ht="14.25" customHeight="1">
      <c r="A3" s="19" t="s">
        <v>14</v>
      </c>
      <c r="B3" s="20" t="s">
        <v>1</v>
      </c>
      <c r="C3" s="21" t="s">
        <v>5</v>
      </c>
      <c r="D3" s="20" t="s">
        <v>16</v>
      </c>
      <c r="E3" s="20" t="s">
        <v>6</v>
      </c>
      <c r="F3" s="20" t="s">
        <v>7</v>
      </c>
      <c r="G3" s="20" t="s">
        <v>2</v>
      </c>
      <c r="H3" s="22" t="s">
        <v>3</v>
      </c>
      <c r="I3" s="22" t="s">
        <v>8</v>
      </c>
      <c r="J3" s="22" t="s">
        <v>9</v>
      </c>
      <c r="K3" s="22" t="s">
        <v>81</v>
      </c>
      <c r="L3" s="22" t="s">
        <v>10</v>
      </c>
      <c r="M3" s="23" t="s">
        <v>11</v>
      </c>
      <c r="N3" s="12" t="s">
        <v>25</v>
      </c>
    </row>
    <row r="4" spans="1:14" ht="14.25" customHeight="1">
      <c r="A4" s="24">
        <v>1</v>
      </c>
      <c r="B4" s="7" t="s">
        <v>95</v>
      </c>
      <c r="C4" s="15" t="s">
        <v>96</v>
      </c>
      <c r="D4" s="7" t="s">
        <v>97</v>
      </c>
      <c r="E4" s="16" t="s">
        <v>12</v>
      </c>
      <c r="F4" s="7" t="s">
        <v>91</v>
      </c>
      <c r="G4" s="7">
        <v>140</v>
      </c>
      <c r="H4" s="8">
        <f>VLOOKUP(F4,'[1]SHALIMAR CHEMICALS'!$C$4:$D$82,2,FALSE)</f>
        <v>40.25</v>
      </c>
      <c r="I4" s="8">
        <f>G4*H4*20%</f>
        <v>1127</v>
      </c>
      <c r="J4" s="8">
        <f>G4*2</f>
        <v>280</v>
      </c>
      <c r="K4" s="8">
        <f>G4*6</f>
        <v>840</v>
      </c>
      <c r="L4" s="8">
        <v>20</v>
      </c>
      <c r="M4" s="25">
        <f>G4*H4+I4+J4+K4+L4</f>
        <v>7902</v>
      </c>
      <c r="N4" s="13" t="s">
        <v>92</v>
      </c>
    </row>
    <row r="5" spans="1:14" ht="14.25" customHeight="1">
      <c r="A5" s="24">
        <v>2</v>
      </c>
      <c r="B5" s="7" t="s">
        <v>95</v>
      </c>
      <c r="C5" s="15" t="s">
        <v>98</v>
      </c>
      <c r="D5" s="7" t="s">
        <v>99</v>
      </c>
      <c r="E5" s="16" t="s">
        <v>12</v>
      </c>
      <c r="F5" s="7" t="s">
        <v>21</v>
      </c>
      <c r="G5" s="7">
        <v>92</v>
      </c>
      <c r="H5" s="8">
        <f>VLOOKUP(F5,'[1]SHALIMAR CHEMICALS'!$C$4:$D$82,2,FALSE)</f>
        <v>40.25</v>
      </c>
      <c r="I5" s="8">
        <f t="shared" ref="I5:I31" si="0">G5*H5*20%</f>
        <v>740.6</v>
      </c>
      <c r="J5" s="8">
        <f t="shared" ref="J5:J31" si="1">G5*2</f>
        <v>184</v>
      </c>
      <c r="K5" s="8">
        <f t="shared" ref="K5:K31" si="2">G5*6</f>
        <v>552</v>
      </c>
      <c r="L5" s="8">
        <v>20</v>
      </c>
      <c r="M5" s="25">
        <f t="shared" ref="M5:M31" si="3">G5*H5+I5+J5+K5+L5</f>
        <v>5199.6000000000004</v>
      </c>
      <c r="N5" s="13" t="s">
        <v>89</v>
      </c>
    </row>
    <row r="6" spans="1:14" ht="14.25" customHeight="1">
      <c r="A6" s="24">
        <v>3</v>
      </c>
      <c r="B6" s="7" t="s">
        <v>95</v>
      </c>
      <c r="C6" s="15" t="s">
        <v>100</v>
      </c>
      <c r="D6" s="7" t="s">
        <v>101</v>
      </c>
      <c r="E6" s="16" t="s">
        <v>12</v>
      </c>
      <c r="F6" s="7" t="s">
        <v>13</v>
      </c>
      <c r="G6" s="7">
        <v>257</v>
      </c>
      <c r="H6" s="8">
        <f>VLOOKUP(F6,'[1]SHALIMAR CHEMICALS'!$C$4:$D$82,2,FALSE)</f>
        <v>46</v>
      </c>
      <c r="I6" s="8">
        <f t="shared" si="0"/>
        <v>2364.4</v>
      </c>
      <c r="J6" s="8">
        <f t="shared" si="1"/>
        <v>514</v>
      </c>
      <c r="K6" s="8">
        <f t="shared" si="2"/>
        <v>1542</v>
      </c>
      <c r="L6" s="8">
        <v>20</v>
      </c>
      <c r="M6" s="25">
        <f t="shared" si="3"/>
        <v>16262.4</v>
      </c>
      <c r="N6" s="13" t="s">
        <v>26</v>
      </c>
    </row>
    <row r="7" spans="1:14" ht="14.25" customHeight="1">
      <c r="A7" s="24">
        <v>4</v>
      </c>
      <c r="B7" s="7" t="s">
        <v>95</v>
      </c>
      <c r="C7" s="15" t="s">
        <v>102</v>
      </c>
      <c r="D7" s="7" t="s">
        <v>103</v>
      </c>
      <c r="E7" s="16" t="s">
        <v>12</v>
      </c>
      <c r="F7" s="7" t="s">
        <v>93</v>
      </c>
      <c r="G7" s="7">
        <v>79</v>
      </c>
      <c r="H7" s="8">
        <f>VLOOKUP(F7,'[1]SHALIMAR CHEMICALS'!$C$4:$D$82,2,FALSE)</f>
        <v>47.15</v>
      </c>
      <c r="I7" s="8">
        <f t="shared" si="0"/>
        <v>744.97</v>
      </c>
      <c r="J7" s="8">
        <f t="shared" si="1"/>
        <v>158</v>
      </c>
      <c r="K7" s="8">
        <f t="shared" si="2"/>
        <v>474</v>
      </c>
      <c r="L7" s="8">
        <v>20</v>
      </c>
      <c r="M7" s="25">
        <f t="shared" si="3"/>
        <v>5121.82</v>
      </c>
      <c r="N7" s="13" t="s">
        <v>94</v>
      </c>
    </row>
    <row r="8" spans="1:14" ht="14.25" customHeight="1">
      <c r="A8" s="24">
        <v>5</v>
      </c>
      <c r="B8" s="7" t="s">
        <v>104</v>
      </c>
      <c r="C8" s="15" t="s">
        <v>105</v>
      </c>
      <c r="D8" s="7" t="s">
        <v>106</v>
      </c>
      <c r="E8" s="16" t="s">
        <v>12</v>
      </c>
      <c r="F8" s="7" t="s">
        <v>91</v>
      </c>
      <c r="G8" s="7">
        <v>180</v>
      </c>
      <c r="H8" s="8">
        <f>VLOOKUP(F8,'[1]SHALIMAR CHEMICALS'!$C$4:$D$82,2,FALSE)</f>
        <v>40.25</v>
      </c>
      <c r="I8" s="8">
        <f t="shared" si="0"/>
        <v>1449</v>
      </c>
      <c r="J8" s="8">
        <f t="shared" si="1"/>
        <v>360</v>
      </c>
      <c r="K8" s="8">
        <f t="shared" si="2"/>
        <v>1080</v>
      </c>
      <c r="L8" s="8">
        <v>20</v>
      </c>
      <c r="M8" s="25">
        <f t="shared" si="3"/>
        <v>10154</v>
      </c>
      <c r="N8" s="13" t="s">
        <v>92</v>
      </c>
    </row>
    <row r="9" spans="1:14" ht="14.25" customHeight="1">
      <c r="A9" s="24">
        <v>6</v>
      </c>
      <c r="B9" s="7" t="s">
        <v>104</v>
      </c>
      <c r="C9" s="15" t="s">
        <v>107</v>
      </c>
      <c r="D9" s="7" t="s">
        <v>108</v>
      </c>
      <c r="E9" s="16" t="s">
        <v>12</v>
      </c>
      <c r="F9" s="7" t="s">
        <v>19</v>
      </c>
      <c r="G9" s="7">
        <v>92</v>
      </c>
      <c r="H9" s="8">
        <f>VLOOKUP(F9,'[1]SHALIMAR CHEMICALS'!$C$4:$D$82,2,FALSE)</f>
        <v>57.5</v>
      </c>
      <c r="I9" s="8">
        <f t="shared" si="0"/>
        <v>1058</v>
      </c>
      <c r="J9" s="8">
        <f t="shared" si="1"/>
        <v>184</v>
      </c>
      <c r="K9" s="8">
        <f t="shared" si="2"/>
        <v>552</v>
      </c>
      <c r="L9" s="8">
        <v>20</v>
      </c>
      <c r="M9" s="25">
        <f t="shared" si="3"/>
        <v>7104</v>
      </c>
      <c r="N9" s="13" t="s">
        <v>109</v>
      </c>
    </row>
    <row r="10" spans="1:14" ht="14.25" customHeight="1">
      <c r="A10" s="24">
        <v>7</v>
      </c>
      <c r="B10" s="7" t="s">
        <v>110</v>
      </c>
      <c r="C10" s="15" t="s">
        <v>111</v>
      </c>
      <c r="D10" s="7" t="s">
        <v>112</v>
      </c>
      <c r="E10" s="16" t="s">
        <v>12</v>
      </c>
      <c r="F10" s="7" t="s">
        <v>15</v>
      </c>
      <c r="G10" s="7">
        <v>173</v>
      </c>
      <c r="H10" s="8">
        <f>VLOOKUP(F10,'[1]SHALIMAR CHEMICALS'!$C$4:$D$82,2,FALSE)</f>
        <v>47.15</v>
      </c>
      <c r="I10" s="8">
        <f t="shared" si="0"/>
        <v>1631.39</v>
      </c>
      <c r="J10" s="8">
        <f t="shared" si="1"/>
        <v>346</v>
      </c>
      <c r="K10" s="8">
        <f t="shared" si="2"/>
        <v>1038</v>
      </c>
      <c r="L10" s="8">
        <v>20</v>
      </c>
      <c r="M10" s="25">
        <f t="shared" si="3"/>
        <v>11192.34</v>
      </c>
      <c r="N10" s="13" t="s">
        <v>88</v>
      </c>
    </row>
    <row r="11" spans="1:14" ht="14.25" customHeight="1">
      <c r="A11" s="24">
        <v>8</v>
      </c>
      <c r="B11" s="7" t="s">
        <v>110</v>
      </c>
      <c r="C11" s="15" t="s">
        <v>113</v>
      </c>
      <c r="D11" s="7" t="s">
        <v>114</v>
      </c>
      <c r="E11" s="16" t="s">
        <v>12</v>
      </c>
      <c r="F11" s="7" t="s">
        <v>85</v>
      </c>
      <c r="G11" s="7">
        <v>99</v>
      </c>
      <c r="H11" s="8">
        <f>VLOOKUP(F11,'[1]SHALIMAR CHEMICALS'!$C$4:$D$82,2,FALSE)</f>
        <v>46</v>
      </c>
      <c r="I11" s="8">
        <f t="shared" si="0"/>
        <v>910.80000000000007</v>
      </c>
      <c r="J11" s="8">
        <f t="shared" si="1"/>
        <v>198</v>
      </c>
      <c r="K11" s="8">
        <f t="shared" si="2"/>
        <v>594</v>
      </c>
      <c r="L11" s="8">
        <v>20</v>
      </c>
      <c r="M11" s="25">
        <f t="shared" si="3"/>
        <v>6276.8</v>
      </c>
      <c r="N11" s="13" t="s">
        <v>86</v>
      </c>
    </row>
    <row r="12" spans="1:14" ht="14.25" customHeight="1">
      <c r="A12" s="24">
        <v>9</v>
      </c>
      <c r="B12" s="7" t="s">
        <v>110</v>
      </c>
      <c r="C12" s="15" t="s">
        <v>115</v>
      </c>
      <c r="D12" s="7" t="s">
        <v>116</v>
      </c>
      <c r="E12" s="16" t="s">
        <v>12</v>
      </c>
      <c r="F12" s="7" t="s">
        <v>20</v>
      </c>
      <c r="G12" s="7">
        <v>125</v>
      </c>
      <c r="H12" s="8">
        <f>VLOOKUP(F12,'[1]SHALIMAR CHEMICALS'!$C$4:$D$82,2,FALSE)</f>
        <v>40</v>
      </c>
      <c r="I12" s="8">
        <f t="shared" si="0"/>
        <v>1000</v>
      </c>
      <c r="J12" s="8">
        <f t="shared" si="1"/>
        <v>250</v>
      </c>
      <c r="K12" s="8">
        <f t="shared" si="2"/>
        <v>750</v>
      </c>
      <c r="L12" s="8">
        <v>20</v>
      </c>
      <c r="M12" s="25">
        <f t="shared" si="3"/>
        <v>7020</v>
      </c>
      <c r="N12" s="18" t="s">
        <v>117</v>
      </c>
    </row>
    <row r="13" spans="1:14" ht="14.25" customHeight="1">
      <c r="A13" s="24">
        <v>10</v>
      </c>
      <c r="B13" s="7" t="s">
        <v>118</v>
      </c>
      <c r="C13" s="15" t="s">
        <v>119</v>
      </c>
      <c r="D13" s="7" t="s">
        <v>120</v>
      </c>
      <c r="E13" s="16" t="s">
        <v>12</v>
      </c>
      <c r="F13" s="7" t="s">
        <v>24</v>
      </c>
      <c r="G13" s="7">
        <v>142</v>
      </c>
      <c r="H13" s="8">
        <f>VLOOKUP(F13,'[1]SHALIMAR CHEMICALS'!$C$4:$D$82,2,FALSE)</f>
        <v>47.15</v>
      </c>
      <c r="I13" s="8">
        <f t="shared" si="0"/>
        <v>1339.0600000000002</v>
      </c>
      <c r="J13" s="8">
        <f t="shared" si="1"/>
        <v>284</v>
      </c>
      <c r="K13" s="8">
        <f t="shared" si="2"/>
        <v>852</v>
      </c>
      <c r="L13" s="8">
        <v>20</v>
      </c>
      <c r="M13" s="25">
        <f t="shared" si="3"/>
        <v>9190.36</v>
      </c>
      <c r="N13" s="13" t="s">
        <v>87</v>
      </c>
    </row>
    <row r="14" spans="1:14" ht="14.25" customHeight="1">
      <c r="A14" s="24">
        <v>11</v>
      </c>
      <c r="B14" s="7" t="s">
        <v>121</v>
      </c>
      <c r="C14" s="15" t="s">
        <v>122</v>
      </c>
      <c r="D14" s="7" t="s">
        <v>123</v>
      </c>
      <c r="E14" s="16" t="s">
        <v>12</v>
      </c>
      <c r="F14" s="7" t="s">
        <v>18</v>
      </c>
      <c r="G14" s="7">
        <v>144</v>
      </c>
      <c r="H14" s="8">
        <f>VLOOKUP(F14,'[1]SHALIMAR CHEMICALS'!$C$4:$D$82,2,FALSE)</f>
        <v>40.25</v>
      </c>
      <c r="I14" s="8">
        <f t="shared" si="0"/>
        <v>1159.2</v>
      </c>
      <c r="J14" s="8">
        <f t="shared" si="1"/>
        <v>288</v>
      </c>
      <c r="K14" s="8">
        <f t="shared" si="2"/>
        <v>864</v>
      </c>
      <c r="L14" s="8">
        <v>20</v>
      </c>
      <c r="M14" s="25">
        <f t="shared" si="3"/>
        <v>8127.2</v>
      </c>
      <c r="N14" s="13" t="s">
        <v>84</v>
      </c>
    </row>
    <row r="15" spans="1:14" ht="14.25" customHeight="1">
      <c r="A15" s="24">
        <v>12</v>
      </c>
      <c r="B15" s="7" t="s">
        <v>124</v>
      </c>
      <c r="C15" s="15" t="s">
        <v>125</v>
      </c>
      <c r="D15" s="7" t="s">
        <v>39</v>
      </c>
      <c r="E15" s="16" t="s">
        <v>12</v>
      </c>
      <c r="F15" s="7" t="s">
        <v>13</v>
      </c>
      <c r="G15" s="7">
        <v>356</v>
      </c>
      <c r="H15" s="8">
        <f>VLOOKUP(F15,'[1]SHALIMAR CHEMICALS'!$C$4:$D$82,2,FALSE)</f>
        <v>46</v>
      </c>
      <c r="I15" s="8">
        <f t="shared" si="0"/>
        <v>3275.2000000000003</v>
      </c>
      <c r="J15" s="8">
        <f t="shared" si="1"/>
        <v>712</v>
      </c>
      <c r="K15" s="8">
        <f t="shared" si="2"/>
        <v>2136</v>
      </c>
      <c r="L15" s="8">
        <v>20</v>
      </c>
      <c r="M15" s="25">
        <f t="shared" si="3"/>
        <v>22519.200000000001</v>
      </c>
      <c r="N15" s="13" t="s">
        <v>26</v>
      </c>
    </row>
    <row r="16" spans="1:14" ht="14.25" customHeight="1">
      <c r="A16" s="24">
        <v>13</v>
      </c>
      <c r="B16" s="7" t="s">
        <v>126</v>
      </c>
      <c r="C16" s="15" t="s">
        <v>127</v>
      </c>
      <c r="D16" s="7" t="s">
        <v>128</v>
      </c>
      <c r="E16" s="16" t="s">
        <v>12</v>
      </c>
      <c r="F16" s="7" t="s">
        <v>24</v>
      </c>
      <c r="G16" s="7">
        <v>274</v>
      </c>
      <c r="H16" s="8">
        <f>VLOOKUP(F16,'[1]SHALIMAR CHEMICALS'!$C$4:$D$82,2,FALSE)</f>
        <v>47.15</v>
      </c>
      <c r="I16" s="8">
        <f t="shared" si="0"/>
        <v>2583.8200000000002</v>
      </c>
      <c r="J16" s="8">
        <f t="shared" si="1"/>
        <v>548</v>
      </c>
      <c r="K16" s="8">
        <f t="shared" si="2"/>
        <v>1644</v>
      </c>
      <c r="L16" s="8">
        <v>20</v>
      </c>
      <c r="M16" s="25">
        <f t="shared" si="3"/>
        <v>17714.919999999998</v>
      </c>
      <c r="N16" s="13" t="s">
        <v>87</v>
      </c>
    </row>
    <row r="17" spans="1:14" ht="14.25" customHeight="1">
      <c r="A17" s="24">
        <v>14</v>
      </c>
      <c r="B17" s="7" t="s">
        <v>126</v>
      </c>
      <c r="C17" s="15" t="s">
        <v>129</v>
      </c>
      <c r="D17" s="7" t="s">
        <v>130</v>
      </c>
      <c r="E17" s="16" t="s">
        <v>12</v>
      </c>
      <c r="F17" s="7" t="s">
        <v>91</v>
      </c>
      <c r="G17" s="7">
        <v>75</v>
      </c>
      <c r="H17" s="8">
        <f>VLOOKUP(F17,'[1]SHALIMAR CHEMICALS'!$C$4:$D$82,2,FALSE)</f>
        <v>40.25</v>
      </c>
      <c r="I17" s="8">
        <f t="shared" si="0"/>
        <v>603.75</v>
      </c>
      <c r="J17" s="8">
        <f t="shared" si="1"/>
        <v>150</v>
      </c>
      <c r="K17" s="8">
        <f t="shared" si="2"/>
        <v>450</v>
      </c>
      <c r="L17" s="8">
        <v>20</v>
      </c>
      <c r="M17" s="25">
        <f t="shared" si="3"/>
        <v>4242.5</v>
      </c>
      <c r="N17" s="13" t="s">
        <v>92</v>
      </c>
    </row>
    <row r="18" spans="1:14" ht="14.25" customHeight="1">
      <c r="A18" s="24">
        <v>15</v>
      </c>
      <c r="B18" s="7" t="s">
        <v>131</v>
      </c>
      <c r="C18" s="15" t="s">
        <v>132</v>
      </c>
      <c r="D18" s="7" t="s">
        <v>133</v>
      </c>
      <c r="E18" s="16" t="s">
        <v>12</v>
      </c>
      <c r="F18" s="7" t="s">
        <v>13</v>
      </c>
      <c r="G18" s="7">
        <v>361</v>
      </c>
      <c r="H18" s="8">
        <f>VLOOKUP(F18,'[1]SHALIMAR CHEMICALS'!$C$4:$D$82,2,FALSE)</f>
        <v>46</v>
      </c>
      <c r="I18" s="8">
        <f t="shared" si="0"/>
        <v>3321.2000000000003</v>
      </c>
      <c r="J18" s="8">
        <f t="shared" si="1"/>
        <v>722</v>
      </c>
      <c r="K18" s="8">
        <f t="shared" si="2"/>
        <v>2166</v>
      </c>
      <c r="L18" s="8">
        <v>20</v>
      </c>
      <c r="M18" s="25">
        <f t="shared" si="3"/>
        <v>22835.200000000001</v>
      </c>
      <c r="N18" s="13" t="s">
        <v>26</v>
      </c>
    </row>
    <row r="19" spans="1:14" ht="14.25" customHeight="1">
      <c r="A19" s="24">
        <v>16</v>
      </c>
      <c r="B19" s="7" t="s">
        <v>134</v>
      </c>
      <c r="C19" s="15" t="s">
        <v>135</v>
      </c>
      <c r="D19" s="7" t="s">
        <v>136</v>
      </c>
      <c r="E19" s="16" t="s">
        <v>12</v>
      </c>
      <c r="F19" s="7" t="s">
        <v>91</v>
      </c>
      <c r="G19" s="7">
        <v>193</v>
      </c>
      <c r="H19" s="8">
        <f>VLOOKUP(F19,'[1]SHALIMAR CHEMICALS'!$C$4:$D$82,2,FALSE)</f>
        <v>40.25</v>
      </c>
      <c r="I19" s="8">
        <f t="shared" si="0"/>
        <v>1553.65</v>
      </c>
      <c r="J19" s="8">
        <f t="shared" si="1"/>
        <v>386</v>
      </c>
      <c r="K19" s="8">
        <f t="shared" si="2"/>
        <v>1158</v>
      </c>
      <c r="L19" s="8">
        <v>20</v>
      </c>
      <c r="M19" s="25">
        <f t="shared" si="3"/>
        <v>10885.9</v>
      </c>
      <c r="N19" s="13" t="s">
        <v>92</v>
      </c>
    </row>
    <row r="20" spans="1:14" ht="14.25" customHeight="1">
      <c r="A20" s="24">
        <v>17</v>
      </c>
      <c r="B20" s="7" t="s">
        <v>137</v>
      </c>
      <c r="C20" s="15" t="s">
        <v>138</v>
      </c>
      <c r="D20" s="7" t="s">
        <v>139</v>
      </c>
      <c r="E20" s="16" t="s">
        <v>12</v>
      </c>
      <c r="F20" s="7" t="s">
        <v>13</v>
      </c>
      <c r="G20" s="7">
        <v>377</v>
      </c>
      <c r="H20" s="8">
        <f>VLOOKUP(F20,'[1]SHALIMAR CHEMICALS'!$C$4:$D$82,2,FALSE)</f>
        <v>46</v>
      </c>
      <c r="I20" s="8">
        <f t="shared" si="0"/>
        <v>3468.4</v>
      </c>
      <c r="J20" s="8">
        <f t="shared" si="1"/>
        <v>754</v>
      </c>
      <c r="K20" s="8">
        <f t="shared" si="2"/>
        <v>2262</v>
      </c>
      <c r="L20" s="8">
        <v>20</v>
      </c>
      <c r="M20" s="25">
        <f t="shared" si="3"/>
        <v>23846.400000000001</v>
      </c>
      <c r="N20" s="13" t="s">
        <v>26</v>
      </c>
    </row>
    <row r="21" spans="1:14" ht="14.25" customHeight="1">
      <c r="A21" s="24">
        <v>18</v>
      </c>
      <c r="B21" s="7" t="s">
        <v>140</v>
      </c>
      <c r="C21" s="15" t="s">
        <v>141</v>
      </c>
      <c r="D21" s="7" t="s">
        <v>142</v>
      </c>
      <c r="E21" s="16" t="s">
        <v>12</v>
      </c>
      <c r="F21" s="7" t="s">
        <v>82</v>
      </c>
      <c r="G21" s="7">
        <v>120</v>
      </c>
      <c r="H21" s="8">
        <f>VLOOKUP(F21,'[1]SHALIMAR CHEMICALS'!$C$4:$D$82,2,FALSE)</f>
        <v>40.25</v>
      </c>
      <c r="I21" s="8">
        <f t="shared" si="0"/>
        <v>966</v>
      </c>
      <c r="J21" s="8">
        <f t="shared" si="1"/>
        <v>240</v>
      </c>
      <c r="K21" s="8">
        <f t="shared" si="2"/>
        <v>720</v>
      </c>
      <c r="L21" s="8">
        <v>20</v>
      </c>
      <c r="M21" s="25">
        <f t="shared" si="3"/>
        <v>6776</v>
      </c>
      <c r="N21" s="13" t="s">
        <v>90</v>
      </c>
    </row>
    <row r="22" spans="1:14" ht="14.25" customHeight="1">
      <c r="A22" s="24">
        <v>19</v>
      </c>
      <c r="B22" s="7" t="s">
        <v>143</v>
      </c>
      <c r="C22" s="15" t="s">
        <v>144</v>
      </c>
      <c r="D22" s="7" t="s">
        <v>145</v>
      </c>
      <c r="E22" s="16" t="s">
        <v>12</v>
      </c>
      <c r="F22" s="7" t="s">
        <v>21</v>
      </c>
      <c r="G22" s="7">
        <v>529</v>
      </c>
      <c r="H22" s="8">
        <f>VLOOKUP(F22,'[1]SHALIMAR CHEMICALS'!$C$4:$D$82,2,FALSE)</f>
        <v>40.25</v>
      </c>
      <c r="I22" s="8">
        <f t="shared" si="0"/>
        <v>4258.45</v>
      </c>
      <c r="J22" s="8">
        <f t="shared" si="1"/>
        <v>1058</v>
      </c>
      <c r="K22" s="8">
        <f t="shared" si="2"/>
        <v>3174</v>
      </c>
      <c r="L22" s="8">
        <v>20</v>
      </c>
      <c r="M22" s="25">
        <f t="shared" si="3"/>
        <v>29802.7</v>
      </c>
      <c r="N22" s="13" t="s">
        <v>89</v>
      </c>
    </row>
    <row r="23" spans="1:14" ht="14.25" customHeight="1">
      <c r="A23" s="24">
        <v>20</v>
      </c>
      <c r="B23" s="7" t="s">
        <v>146</v>
      </c>
      <c r="C23" s="15" t="s">
        <v>147</v>
      </c>
      <c r="D23" s="7" t="s">
        <v>148</v>
      </c>
      <c r="E23" s="16" t="s">
        <v>12</v>
      </c>
      <c r="F23" s="7" t="s">
        <v>91</v>
      </c>
      <c r="G23" s="7">
        <v>88</v>
      </c>
      <c r="H23" s="8">
        <f>VLOOKUP(F23,'[1]SHALIMAR CHEMICALS'!$C$4:$D$82,2,FALSE)</f>
        <v>40.25</v>
      </c>
      <c r="I23" s="8">
        <f t="shared" si="0"/>
        <v>708.40000000000009</v>
      </c>
      <c r="J23" s="8">
        <f t="shared" si="1"/>
        <v>176</v>
      </c>
      <c r="K23" s="8">
        <f t="shared" si="2"/>
        <v>528</v>
      </c>
      <c r="L23" s="8">
        <v>20</v>
      </c>
      <c r="M23" s="25">
        <f t="shared" si="3"/>
        <v>4974.3999999999996</v>
      </c>
      <c r="N23" s="13" t="s">
        <v>92</v>
      </c>
    </row>
    <row r="24" spans="1:14" ht="15" customHeight="1">
      <c r="A24" s="24">
        <v>21</v>
      </c>
      <c r="B24" s="7" t="s">
        <v>146</v>
      </c>
      <c r="C24" s="15" t="s">
        <v>149</v>
      </c>
      <c r="D24" s="7" t="s">
        <v>150</v>
      </c>
      <c r="E24" s="16" t="s">
        <v>12</v>
      </c>
      <c r="F24" s="7" t="s">
        <v>24</v>
      </c>
      <c r="G24" s="7">
        <v>232</v>
      </c>
      <c r="H24" s="8">
        <f>VLOOKUP(F24,'[1]SHALIMAR CHEMICALS'!$C$4:$D$82,2,FALSE)</f>
        <v>47.15</v>
      </c>
      <c r="I24" s="8">
        <f t="shared" si="0"/>
        <v>2187.7599999999998</v>
      </c>
      <c r="J24" s="8">
        <f t="shared" si="1"/>
        <v>464</v>
      </c>
      <c r="K24" s="8">
        <f t="shared" si="2"/>
        <v>1392</v>
      </c>
      <c r="L24" s="8">
        <v>20</v>
      </c>
      <c r="M24" s="25">
        <f t="shared" si="3"/>
        <v>15002.56</v>
      </c>
      <c r="N24" s="13" t="s">
        <v>87</v>
      </c>
    </row>
    <row r="25" spans="1:14" ht="15" customHeight="1">
      <c r="A25" s="24">
        <v>22</v>
      </c>
      <c r="B25" s="7" t="s">
        <v>151</v>
      </c>
      <c r="C25" s="15" t="s">
        <v>152</v>
      </c>
      <c r="D25" s="7" t="s">
        <v>153</v>
      </c>
      <c r="E25" s="16" t="s">
        <v>12</v>
      </c>
      <c r="F25" s="7" t="s">
        <v>85</v>
      </c>
      <c r="G25" s="7">
        <v>112</v>
      </c>
      <c r="H25" s="8">
        <f>VLOOKUP(F25,'[1]SHALIMAR CHEMICALS'!$C$4:$D$82,2,FALSE)</f>
        <v>46</v>
      </c>
      <c r="I25" s="8">
        <f t="shared" si="0"/>
        <v>1030.4000000000001</v>
      </c>
      <c r="J25" s="8">
        <f t="shared" si="1"/>
        <v>224</v>
      </c>
      <c r="K25" s="8">
        <f t="shared" si="2"/>
        <v>672</v>
      </c>
      <c r="L25" s="8">
        <v>20</v>
      </c>
      <c r="M25" s="25">
        <f t="shared" si="3"/>
        <v>7098.4</v>
      </c>
      <c r="N25" s="13" t="s">
        <v>86</v>
      </c>
    </row>
    <row r="26" spans="1:14" ht="15" customHeight="1">
      <c r="A26" s="24">
        <v>23</v>
      </c>
      <c r="B26" s="7" t="s">
        <v>154</v>
      </c>
      <c r="C26" s="15" t="s">
        <v>155</v>
      </c>
      <c r="D26" s="7" t="s">
        <v>75</v>
      </c>
      <c r="E26" s="16" t="s">
        <v>12</v>
      </c>
      <c r="F26" s="7" t="s">
        <v>15</v>
      </c>
      <c r="G26" s="7">
        <v>315</v>
      </c>
      <c r="H26" s="8">
        <f>VLOOKUP(F26,'[1]SHALIMAR CHEMICALS'!$C$4:$D$82,2,FALSE)</f>
        <v>47.15</v>
      </c>
      <c r="I26" s="8">
        <f t="shared" si="0"/>
        <v>2970.4500000000003</v>
      </c>
      <c r="J26" s="8">
        <f t="shared" si="1"/>
        <v>630</v>
      </c>
      <c r="K26" s="8">
        <f t="shared" si="2"/>
        <v>1890</v>
      </c>
      <c r="L26" s="8">
        <v>20</v>
      </c>
      <c r="M26" s="25">
        <f t="shared" si="3"/>
        <v>20362.7</v>
      </c>
      <c r="N26" s="13" t="s">
        <v>88</v>
      </c>
    </row>
    <row r="27" spans="1:14" ht="15" customHeight="1">
      <c r="A27" s="24">
        <v>24</v>
      </c>
      <c r="B27" s="7" t="s">
        <v>156</v>
      </c>
      <c r="C27" s="15" t="s">
        <v>157</v>
      </c>
      <c r="D27" s="7" t="s">
        <v>80</v>
      </c>
      <c r="E27" s="16" t="s">
        <v>12</v>
      </c>
      <c r="F27" s="7" t="s">
        <v>13</v>
      </c>
      <c r="G27" s="7">
        <v>337</v>
      </c>
      <c r="H27" s="8">
        <f>VLOOKUP(F27,'[1]SHALIMAR CHEMICALS'!$C$4:$D$82,2,FALSE)</f>
        <v>46</v>
      </c>
      <c r="I27" s="8">
        <f t="shared" si="0"/>
        <v>3100.4</v>
      </c>
      <c r="J27" s="8">
        <f t="shared" si="1"/>
        <v>674</v>
      </c>
      <c r="K27" s="8">
        <f t="shared" si="2"/>
        <v>2022</v>
      </c>
      <c r="L27" s="8">
        <v>20</v>
      </c>
      <c r="M27" s="25">
        <f t="shared" si="3"/>
        <v>21318.400000000001</v>
      </c>
      <c r="N27" s="13" t="s">
        <v>26</v>
      </c>
    </row>
    <row r="28" spans="1:14" ht="15" customHeight="1">
      <c r="A28" s="24">
        <v>25</v>
      </c>
      <c r="B28" s="7" t="s">
        <v>156</v>
      </c>
      <c r="C28" s="15" t="s">
        <v>158</v>
      </c>
      <c r="D28" s="7" t="s">
        <v>159</v>
      </c>
      <c r="E28" s="16" t="s">
        <v>12</v>
      </c>
      <c r="F28" s="7" t="s">
        <v>15</v>
      </c>
      <c r="G28" s="7">
        <v>374</v>
      </c>
      <c r="H28" s="8">
        <f>VLOOKUP(F28,'[1]SHALIMAR CHEMICALS'!$C$4:$D$82,2,FALSE)</f>
        <v>47.15</v>
      </c>
      <c r="I28" s="8">
        <f t="shared" si="0"/>
        <v>3526.8199999999997</v>
      </c>
      <c r="J28" s="8">
        <f t="shared" si="1"/>
        <v>748</v>
      </c>
      <c r="K28" s="8">
        <f t="shared" si="2"/>
        <v>2244</v>
      </c>
      <c r="L28" s="8">
        <v>20</v>
      </c>
      <c r="M28" s="25">
        <f t="shared" si="3"/>
        <v>24172.92</v>
      </c>
      <c r="N28" s="13" t="s">
        <v>88</v>
      </c>
    </row>
    <row r="29" spans="1:14" ht="15" customHeight="1">
      <c r="A29" s="24">
        <v>26</v>
      </c>
      <c r="B29" s="7" t="s">
        <v>160</v>
      </c>
      <c r="C29" s="15" t="s">
        <v>161</v>
      </c>
      <c r="D29" s="7" t="s">
        <v>162</v>
      </c>
      <c r="E29" s="16" t="s">
        <v>12</v>
      </c>
      <c r="F29" s="7" t="s">
        <v>18</v>
      </c>
      <c r="G29" s="7">
        <v>167</v>
      </c>
      <c r="H29" s="8">
        <f>VLOOKUP(F29,'[1]SHALIMAR CHEMICALS'!$C$4:$D$82,2,FALSE)</f>
        <v>40.25</v>
      </c>
      <c r="I29" s="8">
        <f t="shared" si="0"/>
        <v>1344.3500000000001</v>
      </c>
      <c r="J29" s="8">
        <f t="shared" si="1"/>
        <v>334</v>
      </c>
      <c r="K29" s="8">
        <f t="shared" si="2"/>
        <v>1002</v>
      </c>
      <c r="L29" s="8">
        <v>20</v>
      </c>
      <c r="M29" s="25">
        <f t="shared" si="3"/>
        <v>9422.1</v>
      </c>
      <c r="N29" s="13" t="s">
        <v>84</v>
      </c>
    </row>
    <row r="30" spans="1:14" ht="15" customHeight="1">
      <c r="A30" s="24">
        <v>27</v>
      </c>
      <c r="B30" s="7" t="s">
        <v>160</v>
      </c>
      <c r="C30" s="15" t="s">
        <v>163</v>
      </c>
      <c r="D30" s="7" t="s">
        <v>164</v>
      </c>
      <c r="E30" s="16" t="s">
        <v>12</v>
      </c>
      <c r="F30" s="7" t="s">
        <v>82</v>
      </c>
      <c r="G30" s="7">
        <v>88</v>
      </c>
      <c r="H30" s="8">
        <f>VLOOKUP(F30,'[1]SHALIMAR CHEMICALS'!$C$4:$D$82,2,FALSE)</f>
        <v>40.25</v>
      </c>
      <c r="I30" s="8">
        <f t="shared" si="0"/>
        <v>708.40000000000009</v>
      </c>
      <c r="J30" s="8">
        <f t="shared" si="1"/>
        <v>176</v>
      </c>
      <c r="K30" s="8">
        <f t="shared" si="2"/>
        <v>528</v>
      </c>
      <c r="L30" s="8">
        <v>20</v>
      </c>
      <c r="M30" s="25">
        <f t="shared" si="3"/>
        <v>4974.3999999999996</v>
      </c>
      <c r="N30" s="13" t="s">
        <v>90</v>
      </c>
    </row>
    <row r="31" spans="1:14" ht="15" customHeight="1">
      <c r="A31" s="24">
        <v>28</v>
      </c>
      <c r="B31" s="7" t="s">
        <v>160</v>
      </c>
      <c r="C31" s="15" t="s">
        <v>165</v>
      </c>
      <c r="D31" s="7" t="s">
        <v>166</v>
      </c>
      <c r="E31" s="16" t="s">
        <v>12</v>
      </c>
      <c r="F31" s="7" t="s">
        <v>13</v>
      </c>
      <c r="G31" s="7">
        <v>350</v>
      </c>
      <c r="H31" s="8">
        <f>VLOOKUP(F31,'[1]SHALIMAR CHEMICALS'!$C$4:$D$82,2,FALSE)</f>
        <v>46</v>
      </c>
      <c r="I31" s="8">
        <f t="shared" si="0"/>
        <v>3220</v>
      </c>
      <c r="J31" s="8">
        <f t="shared" si="1"/>
        <v>700</v>
      </c>
      <c r="K31" s="8">
        <f t="shared" si="2"/>
        <v>2100</v>
      </c>
      <c r="L31" s="8">
        <v>20</v>
      </c>
      <c r="M31" s="25">
        <f t="shared" si="3"/>
        <v>22140</v>
      </c>
      <c r="N31" s="13" t="s">
        <v>26</v>
      </c>
    </row>
    <row r="32" spans="1:14" ht="15" customHeight="1" thickBot="1">
      <c r="A32" s="42" t="s">
        <v>167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4"/>
      <c r="M32" s="26">
        <f>ROUND(SUM(M4:M31),0)</f>
        <v>361639</v>
      </c>
      <c r="N32" s="14"/>
    </row>
    <row r="33" spans="1:14" ht="15" customHeight="1" thickBot="1">
      <c r="A33" s="9"/>
      <c r="B33"/>
      <c r="C33" s="17"/>
      <c r="D33"/>
      <c r="E33"/>
      <c r="F33"/>
      <c r="G33" s="27">
        <f>SUM(G4:G31)</f>
        <v>5871</v>
      </c>
      <c r="H33" s="10"/>
      <c r="I33" s="10"/>
      <c r="J33" s="10"/>
      <c r="K33" s="10"/>
      <c r="L33" s="10"/>
      <c r="M33" s="10"/>
      <c r="N33"/>
    </row>
    <row r="34" spans="1:14" ht="19.5" customHeight="1" thickBot="1">
      <c r="A34" s="28" t="s">
        <v>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30"/>
    </row>
    <row r="35" spans="1:14" ht="61.5" customHeight="1" thickBot="1">
      <c r="A35" s="31" t="s">
        <v>17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</row>
    <row r="36" spans="1:14" ht="15" customHeight="1"/>
    <row r="37" spans="1:14" ht="15" customHeight="1"/>
    <row r="38" spans="1:14" ht="15" customHeight="1"/>
    <row r="39" spans="1:14" ht="15" customHeight="1"/>
    <row r="40" spans="1:14" ht="15" customHeight="1"/>
    <row r="41" spans="1:14" ht="15" customHeight="1"/>
    <row r="42" spans="1:14" ht="15" customHeight="1"/>
    <row r="43" spans="1:14" ht="15" customHeight="1"/>
    <row r="44" spans="1:14" ht="15" customHeight="1"/>
    <row r="45" spans="1:14" ht="15" customHeight="1"/>
    <row r="46" spans="1:14" ht="15" customHeight="1"/>
    <row r="47" spans="1:14" ht="15" customHeight="1"/>
    <row r="48" spans="1:1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</sheetData>
  <sortState ref="B4:N25">
    <sortCondition ref="B4:B25"/>
    <sortCondition ref="C4:C25"/>
  </sortState>
  <mergeCells count="7">
    <mergeCell ref="A34:M34"/>
    <mergeCell ref="A35:M35"/>
    <mergeCell ref="G1:M1"/>
    <mergeCell ref="G2:M2"/>
    <mergeCell ref="A1:F1"/>
    <mergeCell ref="A2:F2"/>
    <mergeCell ref="A32:L32"/>
  </mergeCells>
  <pageMargins left="0.27559055118110237" right="0.15748031496062992" top="0.55118110236220474" bottom="0.62992125984251968" header="0.51181102362204722" footer="0.23622047244094491"/>
  <pageSetup paperSize="9" scale="90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L8" sqref="L8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15.7109375" bestFit="1" customWidth="1"/>
    <col min="5" max="5" width="6.42578125" bestFit="1" customWidth="1"/>
    <col min="6" max="6" width="17.85546875" bestFit="1" customWidth="1"/>
    <col min="7" max="7" width="5.42578125" bestFit="1" customWidth="1"/>
  </cols>
  <sheetData>
    <row r="1" spans="1:7">
      <c r="A1" s="4" t="s">
        <v>14</v>
      </c>
      <c r="B1" s="5" t="s">
        <v>1</v>
      </c>
      <c r="C1" s="5" t="s">
        <v>5</v>
      </c>
      <c r="D1" s="5" t="s">
        <v>16</v>
      </c>
      <c r="E1" s="5" t="s">
        <v>6</v>
      </c>
      <c r="F1" s="5" t="s">
        <v>7</v>
      </c>
      <c r="G1" s="5" t="s">
        <v>2</v>
      </c>
    </row>
    <row r="2" spans="1:7">
      <c r="A2" s="6">
        <v>1</v>
      </c>
      <c r="B2" s="2" t="s">
        <v>28</v>
      </c>
      <c r="C2" s="2" t="s">
        <v>29</v>
      </c>
      <c r="D2" s="2" t="s">
        <v>30</v>
      </c>
      <c r="E2" s="2" t="s">
        <v>12</v>
      </c>
      <c r="F2" s="2" t="s">
        <v>13</v>
      </c>
      <c r="G2" s="2">
        <v>194</v>
      </c>
    </row>
    <row r="3" spans="1:7">
      <c r="A3" s="6">
        <f>A2+1</f>
        <v>2</v>
      </c>
      <c r="B3" s="2" t="s">
        <v>31</v>
      </c>
      <c r="C3" s="2" t="s">
        <v>32</v>
      </c>
      <c r="D3" s="2" t="s">
        <v>33</v>
      </c>
      <c r="E3" s="2" t="s">
        <v>12</v>
      </c>
      <c r="F3" s="2" t="s">
        <v>13</v>
      </c>
      <c r="G3" s="2">
        <v>461</v>
      </c>
    </row>
    <row r="4" spans="1:7">
      <c r="A4" s="6">
        <f t="shared" ref="A4:A20" si="0">A3+1</f>
        <v>3</v>
      </c>
      <c r="B4" s="2" t="s">
        <v>34</v>
      </c>
      <c r="C4" s="2" t="s">
        <v>35</v>
      </c>
      <c r="D4" s="2" t="s">
        <v>36</v>
      </c>
      <c r="E4" s="2" t="s">
        <v>12</v>
      </c>
      <c r="F4" s="2" t="s">
        <v>24</v>
      </c>
      <c r="G4" s="2">
        <v>107</v>
      </c>
    </row>
    <row r="5" spans="1:7">
      <c r="A5" s="6">
        <f t="shared" si="0"/>
        <v>4</v>
      </c>
      <c r="B5" s="2" t="s">
        <v>37</v>
      </c>
      <c r="C5" s="2" t="s">
        <v>38</v>
      </c>
      <c r="D5" s="2" t="s">
        <v>39</v>
      </c>
      <c r="E5" s="2" t="s">
        <v>12</v>
      </c>
      <c r="F5" s="2" t="s">
        <v>27</v>
      </c>
      <c r="G5" s="2">
        <v>500</v>
      </c>
    </row>
    <row r="6" spans="1:7">
      <c r="A6" s="6">
        <f t="shared" si="0"/>
        <v>5</v>
      </c>
      <c r="B6" s="2" t="s">
        <v>40</v>
      </c>
      <c r="C6" s="2" t="s">
        <v>41</v>
      </c>
      <c r="D6" s="2" t="s">
        <v>42</v>
      </c>
      <c r="E6" s="2" t="s">
        <v>12</v>
      </c>
      <c r="F6" s="2" t="s">
        <v>13</v>
      </c>
      <c r="G6" s="2">
        <v>472</v>
      </c>
    </row>
    <row r="7" spans="1:7">
      <c r="A7" s="6">
        <f t="shared" si="0"/>
        <v>6</v>
      </c>
      <c r="B7" s="2" t="s">
        <v>43</v>
      </c>
      <c r="C7" s="2" t="s">
        <v>44</v>
      </c>
      <c r="D7" s="2" t="s">
        <v>45</v>
      </c>
      <c r="E7" s="2" t="s">
        <v>12</v>
      </c>
      <c r="F7" s="2" t="s">
        <v>13</v>
      </c>
      <c r="G7" s="2">
        <v>525</v>
      </c>
    </row>
    <row r="8" spans="1:7">
      <c r="A8" s="6">
        <f t="shared" si="0"/>
        <v>7</v>
      </c>
      <c r="B8" s="2" t="s">
        <v>43</v>
      </c>
      <c r="C8" s="2" t="s">
        <v>46</v>
      </c>
      <c r="D8" s="2" t="s">
        <v>47</v>
      </c>
      <c r="E8" s="2" t="s">
        <v>12</v>
      </c>
      <c r="F8" s="2" t="s">
        <v>23</v>
      </c>
      <c r="G8" s="2">
        <v>115</v>
      </c>
    </row>
    <row r="9" spans="1:7">
      <c r="A9" s="6">
        <f t="shared" si="0"/>
        <v>8</v>
      </c>
      <c r="B9" s="2" t="s">
        <v>43</v>
      </c>
      <c r="C9" s="2" t="s">
        <v>48</v>
      </c>
      <c r="D9" s="2" t="s">
        <v>49</v>
      </c>
      <c r="E9" s="2" t="s">
        <v>12</v>
      </c>
      <c r="F9" s="2" t="s">
        <v>20</v>
      </c>
      <c r="G9" s="2">
        <v>227</v>
      </c>
    </row>
    <row r="10" spans="1:7">
      <c r="A10" s="6">
        <f t="shared" si="0"/>
        <v>9</v>
      </c>
      <c r="B10" s="2" t="s">
        <v>50</v>
      </c>
      <c r="C10" s="2" t="s">
        <v>51</v>
      </c>
      <c r="D10" s="2" t="s">
        <v>52</v>
      </c>
      <c r="E10" s="2" t="s">
        <v>12</v>
      </c>
      <c r="F10" s="2" t="s">
        <v>22</v>
      </c>
      <c r="G10" s="2">
        <v>117</v>
      </c>
    </row>
    <row r="11" spans="1:7">
      <c r="A11" s="6">
        <f t="shared" si="0"/>
        <v>10</v>
      </c>
      <c r="B11" s="2" t="s">
        <v>53</v>
      </c>
      <c r="C11" s="2" t="s">
        <v>54</v>
      </c>
      <c r="D11" s="2" t="s">
        <v>55</v>
      </c>
      <c r="E11" s="2" t="s">
        <v>12</v>
      </c>
      <c r="F11" s="2" t="s">
        <v>27</v>
      </c>
      <c r="G11" s="2">
        <v>200</v>
      </c>
    </row>
    <row r="12" spans="1:7">
      <c r="A12" s="6">
        <f t="shared" si="0"/>
        <v>11</v>
      </c>
      <c r="B12" s="2" t="s">
        <v>56</v>
      </c>
      <c r="C12" s="2" t="s">
        <v>57</v>
      </c>
      <c r="D12" s="2" t="s">
        <v>58</v>
      </c>
      <c r="E12" s="2" t="s">
        <v>12</v>
      </c>
      <c r="F12" s="2" t="s">
        <v>19</v>
      </c>
      <c r="G12" s="2">
        <v>107</v>
      </c>
    </row>
    <row r="13" spans="1:7">
      <c r="A13" s="6">
        <f t="shared" si="0"/>
        <v>12</v>
      </c>
      <c r="B13" s="2" t="s">
        <v>56</v>
      </c>
      <c r="C13" s="2" t="s">
        <v>59</v>
      </c>
      <c r="D13" s="2" t="s">
        <v>60</v>
      </c>
      <c r="E13" s="2" t="s">
        <v>12</v>
      </c>
      <c r="F13" s="2" t="s">
        <v>24</v>
      </c>
      <c r="G13" s="2">
        <v>186</v>
      </c>
    </row>
    <row r="14" spans="1:7">
      <c r="A14" s="6">
        <f t="shared" si="0"/>
        <v>13</v>
      </c>
      <c r="B14" s="2" t="s">
        <v>61</v>
      </c>
      <c r="C14" s="2" t="s">
        <v>62</v>
      </c>
      <c r="D14" s="2" t="s">
        <v>63</v>
      </c>
      <c r="E14" s="2" t="s">
        <v>12</v>
      </c>
      <c r="F14" s="3" t="s">
        <v>64</v>
      </c>
      <c r="G14" s="2">
        <v>277</v>
      </c>
    </row>
    <row r="15" spans="1:7">
      <c r="A15" s="6">
        <f t="shared" si="0"/>
        <v>14</v>
      </c>
      <c r="B15" s="2" t="s">
        <v>65</v>
      </c>
      <c r="C15" s="2" t="s">
        <v>66</v>
      </c>
      <c r="D15" s="2" t="s">
        <v>67</v>
      </c>
      <c r="E15" s="2" t="s">
        <v>12</v>
      </c>
      <c r="F15" s="2" t="s">
        <v>15</v>
      </c>
      <c r="G15" s="2">
        <v>447</v>
      </c>
    </row>
    <row r="16" spans="1:7">
      <c r="A16" s="6">
        <f t="shared" si="0"/>
        <v>15</v>
      </c>
      <c r="B16" s="2" t="s">
        <v>68</v>
      </c>
      <c r="C16" s="2" t="s">
        <v>69</v>
      </c>
      <c r="D16" s="2" t="s">
        <v>70</v>
      </c>
      <c r="E16" s="2" t="s">
        <v>12</v>
      </c>
      <c r="F16" s="2" t="s">
        <v>18</v>
      </c>
      <c r="G16" s="2">
        <v>320</v>
      </c>
    </row>
    <row r="17" spans="1:7">
      <c r="A17" s="6">
        <f t="shared" si="0"/>
        <v>16</v>
      </c>
      <c r="B17" s="2" t="s">
        <v>68</v>
      </c>
      <c r="C17" s="2" t="s">
        <v>71</v>
      </c>
      <c r="D17" s="2" t="s">
        <v>72</v>
      </c>
      <c r="E17" s="2" t="s">
        <v>12</v>
      </c>
      <c r="F17" s="2" t="s">
        <v>21</v>
      </c>
      <c r="G17" s="2">
        <v>187</v>
      </c>
    </row>
    <row r="18" spans="1:7">
      <c r="A18" s="6">
        <f t="shared" si="0"/>
        <v>17</v>
      </c>
      <c r="B18" s="2" t="s">
        <v>73</v>
      </c>
      <c r="C18" s="2" t="s">
        <v>74</v>
      </c>
      <c r="D18" s="2" t="s">
        <v>75</v>
      </c>
      <c r="E18" s="2" t="s">
        <v>12</v>
      </c>
      <c r="F18" s="2" t="s">
        <v>21</v>
      </c>
      <c r="G18" s="2">
        <v>110</v>
      </c>
    </row>
    <row r="19" spans="1:7">
      <c r="A19" s="6">
        <f t="shared" si="0"/>
        <v>18</v>
      </c>
      <c r="B19" s="2" t="s">
        <v>76</v>
      </c>
      <c r="C19" s="2" t="s">
        <v>77</v>
      </c>
      <c r="D19" s="2" t="s">
        <v>78</v>
      </c>
      <c r="E19" s="2" t="s">
        <v>12</v>
      </c>
      <c r="F19" s="2" t="s">
        <v>13</v>
      </c>
      <c r="G19" s="2">
        <v>373</v>
      </c>
    </row>
    <row r="20" spans="1:7">
      <c r="A20" s="6">
        <f t="shared" si="0"/>
        <v>19</v>
      </c>
      <c r="B20" s="2" t="s">
        <v>76</v>
      </c>
      <c r="C20" s="2" t="s">
        <v>79</v>
      </c>
      <c r="D20" s="2" t="s">
        <v>80</v>
      </c>
      <c r="E20" s="2" t="s">
        <v>12</v>
      </c>
      <c r="F20" s="2" t="s">
        <v>24</v>
      </c>
      <c r="G20" s="2">
        <v>182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2024-07-05T13:26:05Z</cp:lastPrinted>
  <dcterms:created xsi:type="dcterms:W3CDTF">2022-05-02T05:54:47Z</dcterms:created>
  <dcterms:modified xsi:type="dcterms:W3CDTF">2024-07-23T10:27:24Z</dcterms:modified>
</cp:coreProperties>
</file>