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33" i="1"/>
  <c r="G33"/>
  <c r="M23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4"/>
  <c r="M24" s="1"/>
  <c r="I25"/>
  <c r="M25" s="1"/>
  <c r="I26"/>
  <c r="M26" s="1"/>
  <c r="I27"/>
  <c r="M27" s="1"/>
  <c r="I28"/>
  <c r="M28" s="1"/>
  <c r="I29"/>
  <c r="M29" s="1"/>
  <c r="I4"/>
  <c r="M4" s="1"/>
  <c r="M30" s="1"/>
</calcChain>
</file>

<file path=xl/sharedStrings.xml><?xml version="1.0" encoding="utf-8"?>
<sst xmlns="http://schemas.openxmlformats.org/spreadsheetml/2006/main" count="149" uniqueCount="99">
  <si>
    <t>02/12/2025</t>
  </si>
  <si>
    <t>905</t>
  </si>
  <si>
    <t>03/12/2025</t>
  </si>
  <si>
    <t>915</t>
  </si>
  <si>
    <t>798</t>
  </si>
  <si>
    <t>935</t>
  </si>
  <si>
    <t>2011</t>
  </si>
  <si>
    <t>801</t>
  </si>
  <si>
    <t>2027,2026</t>
  </si>
  <si>
    <t>2016,2018</t>
  </si>
  <si>
    <t>04/12/2025</t>
  </si>
  <si>
    <t>2038</t>
  </si>
  <si>
    <t>05/12/2025</t>
  </si>
  <si>
    <t>2067</t>
  </si>
  <si>
    <t>10/12/2025</t>
  </si>
  <si>
    <t>2083</t>
  </si>
  <si>
    <t>12/12/2025</t>
  </si>
  <si>
    <t>2146</t>
  </si>
  <si>
    <t>13/12/2025</t>
  </si>
  <si>
    <t>2142</t>
  </si>
  <si>
    <t>2151</t>
  </si>
  <si>
    <t>789</t>
  </si>
  <si>
    <t>995</t>
  </si>
  <si>
    <t>15/12/2025</t>
  </si>
  <si>
    <t>2163</t>
  </si>
  <si>
    <t>16/12/2025</t>
  </si>
  <si>
    <t>2153</t>
  </si>
  <si>
    <t>2171</t>
  </si>
  <si>
    <t>2157</t>
  </si>
  <si>
    <t>18/12/2025</t>
  </si>
  <si>
    <t>2202</t>
  </si>
  <si>
    <t>2195</t>
  </si>
  <si>
    <t>22/12/2025</t>
  </si>
  <si>
    <t>999</t>
  </si>
  <si>
    <t>30/12/2025</t>
  </si>
  <si>
    <t>2250</t>
  </si>
  <si>
    <t>31/12/2025</t>
  </si>
  <si>
    <t>2305</t>
  </si>
  <si>
    <t>SL</t>
  </si>
  <si>
    <t>DATE</t>
  </si>
  <si>
    <t>LR NO</t>
  </si>
  <si>
    <t>INV NO</t>
  </si>
  <si>
    <t>FROM</t>
  </si>
  <si>
    <t>TO</t>
  </si>
  <si>
    <t>WEIGHT</t>
  </si>
  <si>
    <t>CASE</t>
  </si>
  <si>
    <t>/BHA/00303/</t>
  </si>
  <si>
    <t>/BHA/00304/</t>
  </si>
  <si>
    <t>/BHA/00305/</t>
  </si>
  <si>
    <t>/BHA/00306/</t>
  </si>
  <si>
    <t>/BHA/00307/</t>
  </si>
  <si>
    <t>/BHA/00308/</t>
  </si>
  <si>
    <t>/BHA/00309/</t>
  </si>
  <si>
    <t>/BHA/00310/</t>
  </si>
  <si>
    <t>/BHA/00312/</t>
  </si>
  <si>
    <t>/BHA/00313/</t>
  </si>
  <si>
    <t>/BHA/00317/</t>
  </si>
  <si>
    <t>/BHA/00319/</t>
  </si>
  <si>
    <t>/BHA/00320/</t>
  </si>
  <si>
    <t>/BHA/00324/</t>
  </si>
  <si>
    <t>/BHA/00325/</t>
  </si>
  <si>
    <t>/BHA/00326/</t>
  </si>
  <si>
    <t>/BHA/00327/</t>
  </si>
  <si>
    <t>/BHA/00328/</t>
  </si>
  <si>
    <t>/BHA/00329/</t>
  </si>
  <si>
    <t>/BHA/00330/</t>
  </si>
  <si>
    <t>/BHA/00332/</t>
  </si>
  <si>
    <t>/BHA/00333/</t>
  </si>
  <si>
    <t>/BHA/00335/</t>
  </si>
  <si>
    <t>/BHA/00336/</t>
  </si>
  <si>
    <t>/BHA/00338/</t>
  </si>
  <si>
    <t>/BHA/00340/</t>
  </si>
  <si>
    <t>MUNIGUDA</t>
  </si>
  <si>
    <t>KARANJIA</t>
  </si>
  <si>
    <t>RAIGHAR</t>
  </si>
  <si>
    <t>GUNUPUR</t>
  </si>
  <si>
    <t>BARIPADA</t>
  </si>
  <si>
    <t>JEYPORE</t>
  </si>
  <si>
    <t>ANGUL</t>
  </si>
  <si>
    <t>BALIGUDA</t>
  </si>
  <si>
    <t>ROURKELA</t>
  </si>
  <si>
    <t>RAYAGADA</t>
  </si>
  <si>
    <t>NUAGAON</t>
  </si>
  <si>
    <t>PHULBANI</t>
  </si>
  <si>
    <t>JHARSUGUDA</t>
  </si>
  <si>
    <t>BBSR</t>
  </si>
  <si>
    <t>UMERKOTE</t>
  </si>
  <si>
    <t>RABINGIA</t>
  </si>
  <si>
    <t>RATE</t>
  </si>
  <si>
    <t>HAM</t>
  </si>
  <si>
    <t>DD.CH.</t>
  </si>
  <si>
    <t>LR.CH.</t>
  </si>
  <si>
    <t>AMOUNT</t>
  </si>
  <si>
    <t>Thanking you for your business.
ATC LOGISTICS</t>
  </si>
  <si>
    <t>Kindly, verify &amp; confirm within 7 days, else GST will be filed by 20th JAN,2026
GST to be paid by Consignor under Reverse Charge Mechanism(RCM) as per GST.</t>
  </si>
  <si>
    <t>INVOICE
ATC LOGISTICS,,8984191006
GST No:21CHVPB1842D2ZQ</t>
  </si>
  <si>
    <t xml:space="preserve">KARNATAKA AGRO CHEMICALS
Address: PLOT NO - 84  BAPUJINAGAR P. S - CAPITAL 751009,6742597992
GST No:21AABFK5489N1ZZ
</t>
  </si>
  <si>
    <t>Bill Date: 31/12/2025
Bill NO : 3212
Total Amount: 43927.00</t>
  </si>
  <si>
    <t>(RUPEES FOURTY THREE THOUSAND NINE HUNDRED TWENTY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</si>
</sst>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0" fontId="2" fillId="0" borderId="1" xfId="0" applyNumberFormat="1" applyFont="1" applyFill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8</xdr:col>
      <xdr:colOff>247650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45148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Q5" sqref="Q5"/>
    </sheetView>
  </sheetViews>
  <sheetFormatPr defaultRowHeight="15"/>
  <cols>
    <col min="1" max="1" width="3" bestFit="1" customWidth="1"/>
    <col min="2" max="2" width="10.7109375" bestFit="1" customWidth="1"/>
    <col min="3" max="3" width="12.28515625" bestFit="1" customWidth="1"/>
    <col min="4" max="4" width="8.42578125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1" customFormat="1" ht="90" customHeight="1">
      <c r="A1" s="20"/>
      <c r="B1" s="21"/>
      <c r="C1" s="21"/>
      <c r="D1" s="21"/>
      <c r="E1" s="21"/>
      <c r="F1" s="21"/>
      <c r="G1" s="21"/>
      <c r="H1" s="21"/>
      <c r="I1" s="22"/>
      <c r="J1" s="23" t="s">
        <v>95</v>
      </c>
      <c r="K1" s="23"/>
      <c r="L1" s="23"/>
      <c r="M1" s="23"/>
    </row>
    <row r="2" spans="1:13" s="11" customFormat="1" ht="69" customHeight="1">
      <c r="A2" s="20" t="s">
        <v>96</v>
      </c>
      <c r="B2" s="21"/>
      <c r="C2" s="21"/>
      <c r="D2" s="21"/>
      <c r="E2" s="21"/>
      <c r="F2" s="21"/>
      <c r="G2" s="21"/>
      <c r="H2" s="21"/>
      <c r="I2" s="22"/>
      <c r="J2" s="23" t="s">
        <v>97</v>
      </c>
      <c r="K2" s="23"/>
      <c r="L2" s="23"/>
      <c r="M2" s="23"/>
    </row>
    <row r="3" spans="1:13" s="1" customFormat="1">
      <c r="A3" s="3" t="s">
        <v>38</v>
      </c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45</v>
      </c>
      <c r="H3" s="3" t="s">
        <v>44</v>
      </c>
      <c r="I3" s="4" t="s">
        <v>88</v>
      </c>
      <c r="J3" s="4" t="s">
        <v>89</v>
      </c>
      <c r="K3" s="4" t="s">
        <v>90</v>
      </c>
      <c r="L3" s="4" t="s">
        <v>91</v>
      </c>
      <c r="M3" s="4" t="s">
        <v>92</v>
      </c>
    </row>
    <row r="4" spans="1:13">
      <c r="A4" s="2">
        <v>1</v>
      </c>
      <c r="B4" s="2" t="s">
        <v>0</v>
      </c>
      <c r="C4" s="2" t="s">
        <v>46</v>
      </c>
      <c r="D4" s="2" t="s">
        <v>1</v>
      </c>
      <c r="E4" s="2" t="s">
        <v>85</v>
      </c>
      <c r="F4" s="2" t="s">
        <v>72</v>
      </c>
      <c r="G4" s="2">
        <v>2</v>
      </c>
      <c r="H4" s="2">
        <v>100</v>
      </c>
      <c r="I4" s="5">
        <f>VLOOKUP(F4,'[1]KARNATAKA MULTIPLEX'!$C$6:$E$77,3,FALSE)</f>
        <v>4.3</v>
      </c>
      <c r="J4" s="5">
        <f>G4*2</f>
        <v>4</v>
      </c>
      <c r="K4" s="5">
        <v>0</v>
      </c>
      <c r="L4" s="5">
        <v>45</v>
      </c>
      <c r="M4" s="5">
        <f>H4*I4+J4+K4+L4</f>
        <v>479</v>
      </c>
    </row>
    <row r="5" spans="1:13">
      <c r="A5" s="2">
        <v>2</v>
      </c>
      <c r="B5" s="2" t="s">
        <v>0</v>
      </c>
      <c r="C5" s="2" t="s">
        <v>47</v>
      </c>
      <c r="D5" s="2" t="s">
        <v>3</v>
      </c>
      <c r="E5" s="2" t="s">
        <v>85</v>
      </c>
      <c r="F5" s="2" t="s">
        <v>73</v>
      </c>
      <c r="G5" s="2">
        <v>2</v>
      </c>
      <c r="H5" s="2">
        <v>100</v>
      </c>
      <c r="I5" s="5">
        <f>VLOOKUP(F5,'[1]KARNATAKA MULTIPLEX'!$C$6:$E$77,3,FALSE)</f>
        <v>3.05</v>
      </c>
      <c r="J5" s="5">
        <f t="shared" ref="J5:J29" si="0">G5*2</f>
        <v>4</v>
      </c>
      <c r="K5" s="5">
        <v>0</v>
      </c>
      <c r="L5" s="5">
        <v>45</v>
      </c>
      <c r="M5" s="5">
        <f t="shared" ref="M5:M29" si="1">H5*I5+J5+K5+L5</f>
        <v>354</v>
      </c>
    </row>
    <row r="6" spans="1:13">
      <c r="A6" s="2">
        <v>3</v>
      </c>
      <c r="B6" s="2" t="s">
        <v>0</v>
      </c>
      <c r="C6" s="2" t="s">
        <v>48</v>
      </c>
      <c r="D6" s="2" t="s">
        <v>4</v>
      </c>
      <c r="E6" s="2" t="s">
        <v>85</v>
      </c>
      <c r="F6" s="2" t="s">
        <v>74</v>
      </c>
      <c r="G6" s="2">
        <v>1</v>
      </c>
      <c r="H6" s="2">
        <v>50</v>
      </c>
      <c r="I6" s="5">
        <f>VLOOKUP(F6,'[1]KARNATAKA MULTIPLEX'!$C$6:$E$77,3,FALSE)</f>
        <v>5.2</v>
      </c>
      <c r="J6" s="5">
        <f t="shared" si="0"/>
        <v>2</v>
      </c>
      <c r="K6" s="5">
        <v>0</v>
      </c>
      <c r="L6" s="5">
        <v>45</v>
      </c>
      <c r="M6" s="5">
        <f t="shared" si="1"/>
        <v>307</v>
      </c>
    </row>
    <row r="7" spans="1:13">
      <c r="A7" s="2">
        <v>4</v>
      </c>
      <c r="B7" s="2" t="s">
        <v>0</v>
      </c>
      <c r="C7" s="2" t="s">
        <v>49</v>
      </c>
      <c r="D7" s="2" t="s">
        <v>5</v>
      </c>
      <c r="E7" s="2" t="s">
        <v>85</v>
      </c>
      <c r="F7" s="2" t="s">
        <v>75</v>
      </c>
      <c r="G7" s="2">
        <v>3</v>
      </c>
      <c r="H7" s="2">
        <v>150</v>
      </c>
      <c r="I7" s="5">
        <f>VLOOKUP(F7,'[1]KARNATAKA MULTIPLEX'!$C$6:$E$77,3,FALSE)</f>
        <v>3.3499999999999996</v>
      </c>
      <c r="J7" s="5">
        <f t="shared" si="0"/>
        <v>6</v>
      </c>
      <c r="K7" s="5">
        <v>0</v>
      </c>
      <c r="L7" s="5">
        <v>45</v>
      </c>
      <c r="M7" s="5">
        <f t="shared" si="1"/>
        <v>553.5</v>
      </c>
    </row>
    <row r="8" spans="1:13">
      <c r="A8" s="2">
        <v>5</v>
      </c>
      <c r="B8" s="2" t="s">
        <v>0</v>
      </c>
      <c r="C8" s="2" t="s">
        <v>50</v>
      </c>
      <c r="D8" s="2" t="s">
        <v>6</v>
      </c>
      <c r="E8" s="2" t="s">
        <v>85</v>
      </c>
      <c r="F8" s="2" t="s">
        <v>76</v>
      </c>
      <c r="G8" s="2">
        <v>11</v>
      </c>
      <c r="H8" s="2">
        <v>210</v>
      </c>
      <c r="I8" s="5">
        <f>VLOOKUP(F8,'[1]KARNATAKA MULTIPLEX'!$C$6:$E$77,3,FALSE)</f>
        <v>2.65</v>
      </c>
      <c r="J8" s="5">
        <f t="shared" si="0"/>
        <v>22</v>
      </c>
      <c r="K8" s="5">
        <v>0</v>
      </c>
      <c r="L8" s="5">
        <v>45</v>
      </c>
      <c r="M8" s="5">
        <f t="shared" si="1"/>
        <v>623.5</v>
      </c>
    </row>
    <row r="9" spans="1:13">
      <c r="A9" s="2">
        <v>6</v>
      </c>
      <c r="B9" s="2" t="s">
        <v>0</v>
      </c>
      <c r="C9" s="2" t="s">
        <v>51</v>
      </c>
      <c r="D9" s="2" t="s">
        <v>7</v>
      </c>
      <c r="E9" s="2" t="s">
        <v>85</v>
      </c>
      <c r="F9" s="6" t="s">
        <v>77</v>
      </c>
      <c r="G9" s="6">
        <v>2</v>
      </c>
      <c r="H9" s="6">
        <v>100</v>
      </c>
      <c r="I9" s="7">
        <f>VLOOKUP(F9,'[1]KARNATAKA MULTIPLEX'!$C$6:$E$77,3,FALSE)</f>
        <v>4.25</v>
      </c>
      <c r="J9" s="7">
        <f t="shared" si="0"/>
        <v>4</v>
      </c>
      <c r="K9" s="5">
        <v>0</v>
      </c>
      <c r="L9" s="5">
        <v>45</v>
      </c>
      <c r="M9" s="5">
        <f t="shared" si="1"/>
        <v>474</v>
      </c>
    </row>
    <row r="10" spans="1:13">
      <c r="A10" s="2">
        <v>7</v>
      </c>
      <c r="B10" s="2" t="s">
        <v>2</v>
      </c>
      <c r="C10" s="2" t="s">
        <v>52</v>
      </c>
      <c r="D10" s="2" t="s">
        <v>8</v>
      </c>
      <c r="E10" s="2" t="s">
        <v>85</v>
      </c>
      <c r="F10" s="6" t="s">
        <v>78</v>
      </c>
      <c r="G10" s="6">
        <v>18</v>
      </c>
      <c r="H10" s="6">
        <v>300</v>
      </c>
      <c r="I10" s="7">
        <f>VLOOKUP(F10,'[1]KARNATAKA MULTIPLEX'!$C$6:$E$77,3,FALSE)</f>
        <v>2.65</v>
      </c>
      <c r="J10" s="7">
        <f t="shared" si="0"/>
        <v>36</v>
      </c>
      <c r="K10" s="5">
        <v>0</v>
      </c>
      <c r="L10" s="5">
        <v>45</v>
      </c>
      <c r="M10" s="5">
        <f t="shared" si="1"/>
        <v>876</v>
      </c>
    </row>
    <row r="11" spans="1:13">
      <c r="A11" s="2">
        <v>8</v>
      </c>
      <c r="B11" s="2" t="s">
        <v>2</v>
      </c>
      <c r="C11" s="2" t="s">
        <v>53</v>
      </c>
      <c r="D11" s="2" t="s">
        <v>9</v>
      </c>
      <c r="E11" s="2" t="s">
        <v>85</v>
      </c>
      <c r="F11" s="6" t="s">
        <v>79</v>
      </c>
      <c r="G11" s="6">
        <v>85</v>
      </c>
      <c r="H11" s="6">
        <v>1550</v>
      </c>
      <c r="I11" s="7">
        <f>VLOOKUP(F11,'[1]KARNATAKA MULTIPLEX'!$C$6:$E$77,3,FALSE)</f>
        <v>5.35</v>
      </c>
      <c r="J11" s="7">
        <f t="shared" si="0"/>
        <v>170</v>
      </c>
      <c r="K11" s="5">
        <v>0</v>
      </c>
      <c r="L11" s="5">
        <v>45</v>
      </c>
      <c r="M11" s="5">
        <f t="shared" si="1"/>
        <v>8507.5</v>
      </c>
    </row>
    <row r="12" spans="1:13">
      <c r="A12" s="2">
        <v>9</v>
      </c>
      <c r="B12" s="2" t="s">
        <v>10</v>
      </c>
      <c r="C12" s="2" t="s">
        <v>54</v>
      </c>
      <c r="D12" s="2" t="s">
        <v>11</v>
      </c>
      <c r="E12" s="2" t="s">
        <v>85</v>
      </c>
      <c r="F12" s="6" t="s">
        <v>76</v>
      </c>
      <c r="G12" s="6">
        <v>25</v>
      </c>
      <c r="H12" s="6">
        <v>1000</v>
      </c>
      <c r="I12" s="7">
        <f>VLOOKUP(F12,'[1]KARNATAKA MULTIPLEX'!$C$6:$E$77,3,FALSE)</f>
        <v>2.65</v>
      </c>
      <c r="J12" s="7">
        <f t="shared" si="0"/>
        <v>50</v>
      </c>
      <c r="K12" s="5">
        <v>0</v>
      </c>
      <c r="L12" s="5">
        <v>45</v>
      </c>
      <c r="M12" s="5">
        <f t="shared" si="1"/>
        <v>2745</v>
      </c>
    </row>
    <row r="13" spans="1:13">
      <c r="A13" s="2">
        <v>10</v>
      </c>
      <c r="B13" s="2" t="s">
        <v>12</v>
      </c>
      <c r="C13" s="2" t="s">
        <v>55</v>
      </c>
      <c r="D13" s="2" t="s">
        <v>13</v>
      </c>
      <c r="E13" s="2" t="s">
        <v>85</v>
      </c>
      <c r="F13" s="6" t="s">
        <v>80</v>
      </c>
      <c r="G13" s="6">
        <v>66</v>
      </c>
      <c r="H13" s="6">
        <v>1200</v>
      </c>
      <c r="I13" s="7">
        <f>VLOOKUP(F13,'[1]KARNATAKA MULTIPLEX'!$C$6:$E$77,3,FALSE)</f>
        <v>2.7499999999999996</v>
      </c>
      <c r="J13" s="7">
        <f t="shared" si="0"/>
        <v>132</v>
      </c>
      <c r="K13" s="5">
        <v>0</v>
      </c>
      <c r="L13" s="5">
        <v>45</v>
      </c>
      <c r="M13" s="5">
        <f t="shared" si="1"/>
        <v>3476.9999999999995</v>
      </c>
    </row>
    <row r="14" spans="1:13">
      <c r="A14" s="2">
        <v>11</v>
      </c>
      <c r="B14" s="2" t="s">
        <v>14</v>
      </c>
      <c r="C14" s="2" t="s">
        <v>56</v>
      </c>
      <c r="D14" s="2" t="s">
        <v>15</v>
      </c>
      <c r="E14" s="2" t="s">
        <v>85</v>
      </c>
      <c r="F14" s="6" t="s">
        <v>86</v>
      </c>
      <c r="G14" s="6">
        <v>25</v>
      </c>
      <c r="H14" s="6">
        <v>625</v>
      </c>
      <c r="I14" s="7">
        <f>VLOOKUP(F14,'[1]KARNATAKA MULTIPLEX'!$C$6:$E$77,3,FALSE)</f>
        <v>4.8499999999999996</v>
      </c>
      <c r="J14" s="7">
        <f t="shared" si="0"/>
        <v>50</v>
      </c>
      <c r="K14" s="5">
        <v>0</v>
      </c>
      <c r="L14" s="5">
        <v>45</v>
      </c>
      <c r="M14" s="5">
        <f t="shared" si="1"/>
        <v>3126.25</v>
      </c>
    </row>
    <row r="15" spans="1:13">
      <c r="A15" s="2">
        <v>12</v>
      </c>
      <c r="B15" s="2" t="s">
        <v>16</v>
      </c>
      <c r="C15" s="2" t="s">
        <v>57</v>
      </c>
      <c r="D15" s="2" t="s">
        <v>17</v>
      </c>
      <c r="E15" s="2" t="s">
        <v>85</v>
      </c>
      <c r="F15" s="6" t="s">
        <v>76</v>
      </c>
      <c r="G15" s="6">
        <v>18</v>
      </c>
      <c r="H15" s="6">
        <v>350</v>
      </c>
      <c r="I15" s="7">
        <f>VLOOKUP(F15,'[1]KARNATAKA MULTIPLEX'!$C$6:$E$77,3,FALSE)</f>
        <v>2.65</v>
      </c>
      <c r="J15" s="7">
        <f t="shared" si="0"/>
        <v>36</v>
      </c>
      <c r="K15" s="5">
        <v>0</v>
      </c>
      <c r="L15" s="5">
        <v>45</v>
      </c>
      <c r="M15" s="5">
        <f t="shared" si="1"/>
        <v>1008.5</v>
      </c>
    </row>
    <row r="16" spans="1:13">
      <c r="A16" s="2">
        <v>13</v>
      </c>
      <c r="B16" s="2" t="s">
        <v>16</v>
      </c>
      <c r="C16" s="2" t="s">
        <v>58</v>
      </c>
      <c r="D16" s="2" t="s">
        <v>19</v>
      </c>
      <c r="E16" s="2" t="s">
        <v>85</v>
      </c>
      <c r="F16" s="6" t="s">
        <v>74</v>
      </c>
      <c r="G16" s="6">
        <v>33</v>
      </c>
      <c r="H16" s="6">
        <v>600</v>
      </c>
      <c r="I16" s="7">
        <f>VLOOKUP(F16,'[1]KARNATAKA MULTIPLEX'!$C$6:$E$77,3,FALSE)</f>
        <v>5.2</v>
      </c>
      <c r="J16" s="7">
        <f t="shared" si="0"/>
        <v>66</v>
      </c>
      <c r="K16" s="5">
        <v>0</v>
      </c>
      <c r="L16" s="5">
        <v>45</v>
      </c>
      <c r="M16" s="5">
        <f t="shared" si="1"/>
        <v>3231</v>
      </c>
    </row>
    <row r="17" spans="1:13">
      <c r="A17" s="2">
        <v>14</v>
      </c>
      <c r="B17" s="2" t="s">
        <v>18</v>
      </c>
      <c r="C17" s="2" t="s">
        <v>59</v>
      </c>
      <c r="D17" s="2" t="s">
        <v>20</v>
      </c>
      <c r="E17" s="2" t="s">
        <v>85</v>
      </c>
      <c r="F17" s="6" t="s">
        <v>74</v>
      </c>
      <c r="G17" s="6">
        <v>20</v>
      </c>
      <c r="H17" s="6">
        <v>400</v>
      </c>
      <c r="I17" s="7">
        <f>VLOOKUP(F17,'[1]KARNATAKA MULTIPLEX'!$C$6:$E$77,3,FALSE)</f>
        <v>5.2</v>
      </c>
      <c r="J17" s="7">
        <f t="shared" si="0"/>
        <v>40</v>
      </c>
      <c r="K17" s="5">
        <v>0</v>
      </c>
      <c r="L17" s="5">
        <v>45</v>
      </c>
      <c r="M17" s="5">
        <f t="shared" si="1"/>
        <v>2165</v>
      </c>
    </row>
    <row r="18" spans="1:13">
      <c r="A18" s="2">
        <v>15</v>
      </c>
      <c r="B18" s="2" t="s">
        <v>18</v>
      </c>
      <c r="C18" s="2" t="s">
        <v>60</v>
      </c>
      <c r="D18" s="2" t="s">
        <v>21</v>
      </c>
      <c r="E18" s="2" t="s">
        <v>85</v>
      </c>
      <c r="F18" s="6" t="s">
        <v>81</v>
      </c>
      <c r="G18" s="6">
        <v>1</v>
      </c>
      <c r="H18" s="6">
        <v>40</v>
      </c>
      <c r="I18" s="7">
        <f>VLOOKUP(F18,'[1]KARNATAKA MULTIPLEX'!$C$6:$E$77,3,FALSE)</f>
        <v>3.25</v>
      </c>
      <c r="J18" s="7">
        <f t="shared" si="0"/>
        <v>2</v>
      </c>
      <c r="K18" s="5">
        <v>0</v>
      </c>
      <c r="L18" s="5">
        <v>45</v>
      </c>
      <c r="M18" s="5">
        <f t="shared" si="1"/>
        <v>177</v>
      </c>
    </row>
    <row r="19" spans="1:13">
      <c r="A19" s="2">
        <v>16</v>
      </c>
      <c r="B19" s="2" t="s">
        <v>18</v>
      </c>
      <c r="C19" s="2" t="s">
        <v>61</v>
      </c>
      <c r="D19" s="2" t="s">
        <v>22</v>
      </c>
      <c r="E19" s="2" t="s">
        <v>85</v>
      </c>
      <c r="F19" s="6" t="s">
        <v>75</v>
      </c>
      <c r="G19" s="6">
        <v>2</v>
      </c>
      <c r="H19" s="6">
        <v>80</v>
      </c>
      <c r="I19" s="7">
        <f>VLOOKUP(F19,'[1]KARNATAKA MULTIPLEX'!$C$6:$E$77,3,FALSE)</f>
        <v>3.3499999999999996</v>
      </c>
      <c r="J19" s="7">
        <f t="shared" si="0"/>
        <v>4</v>
      </c>
      <c r="K19" s="5">
        <v>0</v>
      </c>
      <c r="L19" s="5">
        <v>45</v>
      </c>
      <c r="M19" s="5">
        <f t="shared" si="1"/>
        <v>317</v>
      </c>
    </row>
    <row r="20" spans="1:13">
      <c r="A20" s="2">
        <v>17</v>
      </c>
      <c r="B20" s="2" t="s">
        <v>23</v>
      </c>
      <c r="C20" s="2" t="s">
        <v>62</v>
      </c>
      <c r="D20" s="2" t="s">
        <v>24</v>
      </c>
      <c r="E20" s="2" t="s">
        <v>85</v>
      </c>
      <c r="F20" s="6" t="s">
        <v>86</v>
      </c>
      <c r="G20" s="6">
        <v>5</v>
      </c>
      <c r="H20" s="6">
        <v>60</v>
      </c>
      <c r="I20" s="7">
        <f>VLOOKUP(F20,'[1]KARNATAKA MULTIPLEX'!$C$6:$E$77,3,FALSE)</f>
        <v>4.8499999999999996</v>
      </c>
      <c r="J20" s="7">
        <f t="shared" si="0"/>
        <v>10</v>
      </c>
      <c r="K20" s="5">
        <v>0</v>
      </c>
      <c r="L20" s="5">
        <v>45</v>
      </c>
      <c r="M20" s="5">
        <f t="shared" si="1"/>
        <v>346</v>
      </c>
    </row>
    <row r="21" spans="1:13">
      <c r="A21" s="2">
        <v>18</v>
      </c>
      <c r="B21" s="2" t="s">
        <v>23</v>
      </c>
      <c r="C21" s="2" t="s">
        <v>63</v>
      </c>
      <c r="D21" s="2" t="s">
        <v>26</v>
      </c>
      <c r="E21" s="2" t="s">
        <v>85</v>
      </c>
      <c r="F21" s="6" t="s">
        <v>76</v>
      </c>
      <c r="G21" s="6">
        <v>65</v>
      </c>
      <c r="H21" s="6">
        <v>1250</v>
      </c>
      <c r="I21" s="7">
        <f>VLOOKUP(F21,'[1]KARNATAKA MULTIPLEX'!$C$6:$E$77,3,FALSE)</f>
        <v>2.65</v>
      </c>
      <c r="J21" s="7">
        <f t="shared" si="0"/>
        <v>130</v>
      </c>
      <c r="K21" s="5">
        <v>0</v>
      </c>
      <c r="L21" s="5">
        <v>45</v>
      </c>
      <c r="M21" s="5">
        <f t="shared" si="1"/>
        <v>3487.5</v>
      </c>
    </row>
    <row r="22" spans="1:13">
      <c r="A22" s="2">
        <v>19</v>
      </c>
      <c r="B22" s="2" t="s">
        <v>25</v>
      </c>
      <c r="C22" s="2" t="s">
        <v>64</v>
      </c>
      <c r="D22" s="2" t="s">
        <v>27</v>
      </c>
      <c r="E22" s="2" t="s">
        <v>85</v>
      </c>
      <c r="F22" s="6" t="s">
        <v>74</v>
      </c>
      <c r="G22" s="6">
        <v>9</v>
      </c>
      <c r="H22" s="6">
        <v>110</v>
      </c>
      <c r="I22" s="7">
        <f>VLOOKUP(F22,'[1]KARNATAKA MULTIPLEX'!$C$6:$E$77,3,FALSE)</f>
        <v>5.2</v>
      </c>
      <c r="J22" s="7">
        <f t="shared" si="0"/>
        <v>18</v>
      </c>
      <c r="K22" s="5">
        <v>0</v>
      </c>
      <c r="L22" s="5">
        <v>45</v>
      </c>
      <c r="M22" s="5">
        <f t="shared" si="1"/>
        <v>635</v>
      </c>
    </row>
    <row r="23" spans="1:13">
      <c r="A23" s="2">
        <v>20</v>
      </c>
      <c r="B23" s="2" t="s">
        <v>25</v>
      </c>
      <c r="C23" s="2" t="s">
        <v>65</v>
      </c>
      <c r="D23" s="2" t="s">
        <v>28</v>
      </c>
      <c r="E23" s="2" t="s">
        <v>85</v>
      </c>
      <c r="F23" s="8" t="s">
        <v>87</v>
      </c>
      <c r="G23" s="6">
        <v>14</v>
      </c>
      <c r="H23" s="6">
        <v>400</v>
      </c>
      <c r="I23" s="7">
        <v>3.5</v>
      </c>
      <c r="J23" s="7">
        <f t="shared" si="0"/>
        <v>28</v>
      </c>
      <c r="K23" s="5">
        <v>0</v>
      </c>
      <c r="L23" s="5">
        <v>45</v>
      </c>
      <c r="M23" s="5">
        <f t="shared" si="1"/>
        <v>1473</v>
      </c>
    </row>
    <row r="24" spans="1:13">
      <c r="A24" s="2">
        <v>21</v>
      </c>
      <c r="B24" s="2" t="s">
        <v>29</v>
      </c>
      <c r="C24" s="2" t="s">
        <v>66</v>
      </c>
      <c r="D24" s="2" t="s">
        <v>30</v>
      </c>
      <c r="E24" s="2" t="s">
        <v>85</v>
      </c>
      <c r="F24" s="6" t="s">
        <v>82</v>
      </c>
      <c r="G24" s="6">
        <v>105</v>
      </c>
      <c r="H24" s="6">
        <v>1850</v>
      </c>
      <c r="I24" s="7">
        <f>VLOOKUP(F24,'[1]KARNATAKA MULTIPLEX'!$C$6:$E$77,3,FALSE)</f>
        <v>2.75</v>
      </c>
      <c r="J24" s="7">
        <f t="shared" si="0"/>
        <v>210</v>
      </c>
      <c r="K24" s="5">
        <v>0</v>
      </c>
      <c r="L24" s="5">
        <v>45</v>
      </c>
      <c r="M24" s="5">
        <f t="shared" si="1"/>
        <v>5342.5</v>
      </c>
    </row>
    <row r="25" spans="1:13">
      <c r="A25" s="2">
        <v>22</v>
      </c>
      <c r="B25" s="2" t="s">
        <v>29</v>
      </c>
      <c r="C25" s="2" t="s">
        <v>67</v>
      </c>
      <c r="D25" s="2" t="s">
        <v>31</v>
      </c>
      <c r="E25" s="2" t="s">
        <v>85</v>
      </c>
      <c r="F25" s="6" t="s">
        <v>83</v>
      </c>
      <c r="G25" s="6">
        <v>48</v>
      </c>
      <c r="H25" s="6">
        <v>1200</v>
      </c>
      <c r="I25" s="7">
        <f>VLOOKUP(F25,'[1]KARNATAKA MULTIPLEX'!$C$6:$E$77,3,FALSE)</f>
        <v>2.7499999999999996</v>
      </c>
      <c r="J25" s="7">
        <f t="shared" si="0"/>
        <v>96</v>
      </c>
      <c r="K25" s="5">
        <v>0</v>
      </c>
      <c r="L25" s="5">
        <v>45</v>
      </c>
      <c r="M25" s="5">
        <f t="shared" si="1"/>
        <v>3440.9999999999995</v>
      </c>
    </row>
    <row r="26" spans="1:13">
      <c r="A26" s="2">
        <v>23</v>
      </c>
      <c r="B26" s="2" t="s">
        <v>32</v>
      </c>
      <c r="C26" s="2" t="s">
        <v>68</v>
      </c>
      <c r="D26" s="2" t="s">
        <v>22</v>
      </c>
      <c r="E26" s="2" t="s">
        <v>85</v>
      </c>
      <c r="F26" s="6" t="s">
        <v>84</v>
      </c>
      <c r="G26" s="6">
        <v>1</v>
      </c>
      <c r="H26" s="6">
        <v>30</v>
      </c>
      <c r="I26" s="7">
        <f>VLOOKUP(F26,'[1]KARNATAKA MULTIPLEX'!$C$6:$E$77,3,FALSE)</f>
        <v>2.7499999999999996</v>
      </c>
      <c r="J26" s="7">
        <f t="shared" si="0"/>
        <v>2</v>
      </c>
      <c r="K26" s="5">
        <v>0</v>
      </c>
      <c r="L26" s="5">
        <v>45</v>
      </c>
      <c r="M26" s="5">
        <f t="shared" si="1"/>
        <v>129.5</v>
      </c>
    </row>
    <row r="27" spans="1:13">
      <c r="A27" s="2">
        <v>24</v>
      </c>
      <c r="B27" s="2" t="s">
        <v>32</v>
      </c>
      <c r="C27" s="2" t="s">
        <v>69</v>
      </c>
      <c r="D27" s="2" t="s">
        <v>33</v>
      </c>
      <c r="E27" s="2" t="s">
        <v>85</v>
      </c>
      <c r="F27" s="2" t="s">
        <v>80</v>
      </c>
      <c r="G27" s="2">
        <v>1</v>
      </c>
      <c r="H27" s="2">
        <v>30</v>
      </c>
      <c r="I27" s="5">
        <f>VLOOKUP(F27,'[1]KARNATAKA MULTIPLEX'!$C$6:$E$77,3,FALSE)</f>
        <v>2.7499999999999996</v>
      </c>
      <c r="J27" s="5">
        <f t="shared" si="0"/>
        <v>2</v>
      </c>
      <c r="K27" s="5">
        <v>0</v>
      </c>
      <c r="L27" s="5">
        <v>45</v>
      </c>
      <c r="M27" s="5">
        <f t="shared" si="1"/>
        <v>129.5</v>
      </c>
    </row>
    <row r="28" spans="1:13">
      <c r="A28" s="2">
        <v>25</v>
      </c>
      <c r="B28" s="2" t="s">
        <v>34</v>
      </c>
      <c r="C28" s="2" t="s">
        <v>70</v>
      </c>
      <c r="D28" s="2" t="s">
        <v>35</v>
      </c>
      <c r="E28" s="2" t="s">
        <v>85</v>
      </c>
      <c r="F28" s="2" t="s">
        <v>76</v>
      </c>
      <c r="G28" s="2">
        <v>3</v>
      </c>
      <c r="H28" s="2">
        <v>120</v>
      </c>
      <c r="I28" s="5">
        <f>VLOOKUP(F28,'[1]KARNATAKA MULTIPLEX'!$C$6:$E$77,3,FALSE)</f>
        <v>2.65</v>
      </c>
      <c r="J28" s="5">
        <f t="shared" si="0"/>
        <v>6</v>
      </c>
      <c r="K28" s="5">
        <v>0</v>
      </c>
      <c r="L28" s="5">
        <v>45</v>
      </c>
      <c r="M28" s="5">
        <f t="shared" si="1"/>
        <v>369</v>
      </c>
    </row>
    <row r="29" spans="1:13">
      <c r="A29" s="2">
        <v>26</v>
      </c>
      <c r="B29" s="2" t="s">
        <v>36</v>
      </c>
      <c r="C29" s="2" t="s">
        <v>71</v>
      </c>
      <c r="D29" s="2" t="s">
        <v>37</v>
      </c>
      <c r="E29" s="2" t="s">
        <v>85</v>
      </c>
      <c r="F29" s="2" t="s">
        <v>76</v>
      </c>
      <c r="G29" s="2">
        <v>1</v>
      </c>
      <c r="H29" s="2">
        <v>40</v>
      </c>
      <c r="I29" s="5">
        <f>VLOOKUP(F29,'[1]KARNATAKA MULTIPLEX'!$C$6:$E$77,3,FALSE)</f>
        <v>2.65</v>
      </c>
      <c r="J29" s="5">
        <f t="shared" si="0"/>
        <v>2</v>
      </c>
      <c r="K29" s="5">
        <v>0</v>
      </c>
      <c r="L29" s="5">
        <v>45</v>
      </c>
      <c r="M29" s="5">
        <f t="shared" si="1"/>
        <v>153</v>
      </c>
    </row>
    <row r="30" spans="1:13" s="10" customFormat="1">
      <c r="A30" s="14" t="s">
        <v>98</v>
      </c>
      <c r="B30" s="15"/>
      <c r="C30" s="15"/>
      <c r="D30" s="15"/>
      <c r="E30" s="15"/>
      <c r="F30" s="15"/>
      <c r="G30" s="15"/>
      <c r="H30" s="15"/>
      <c r="I30" s="16"/>
      <c r="J30" s="16"/>
      <c r="K30" s="16"/>
      <c r="L30" s="17"/>
      <c r="M30" s="9">
        <f>ROUND(SUM(M4:M29),0)</f>
        <v>43927</v>
      </c>
    </row>
    <row r="31" spans="1:13" s="10" customFormat="1" ht="30" customHeight="1">
      <c r="A31" s="18" t="s">
        <v>94</v>
      </c>
      <c r="B31" s="18"/>
      <c r="C31" s="18"/>
      <c r="D31" s="18"/>
      <c r="E31" s="18"/>
      <c r="F31" s="18"/>
      <c r="G31" s="18"/>
      <c r="H31" s="18"/>
      <c r="I31" s="19"/>
      <c r="J31" s="19"/>
      <c r="K31" s="19"/>
      <c r="L31" s="19"/>
      <c r="M31" s="19"/>
    </row>
    <row r="32" spans="1:13" s="10" customFormat="1" ht="30" customHeight="1">
      <c r="A32" s="18" t="s">
        <v>93</v>
      </c>
      <c r="B32" s="18"/>
      <c r="C32" s="18"/>
      <c r="D32" s="18"/>
      <c r="E32" s="18"/>
      <c r="F32" s="18"/>
      <c r="G32" s="18"/>
      <c r="H32" s="18"/>
      <c r="I32" s="19"/>
      <c r="J32" s="19"/>
      <c r="K32" s="19"/>
      <c r="L32" s="19"/>
      <c r="M32" s="19"/>
    </row>
    <row r="33" spans="7:13" s="11" customFormat="1">
      <c r="G33" s="12">
        <f>SUM(G4:G29)</f>
        <v>566</v>
      </c>
      <c r="H33" s="12">
        <f>SUM(H4:H29)</f>
        <v>11945</v>
      </c>
      <c r="I33" s="13"/>
      <c r="J33" s="13"/>
      <c r="K33" s="13"/>
      <c r="L33" s="13"/>
      <c r="M33" s="13"/>
    </row>
  </sheetData>
  <sortState ref="B2:H27">
    <sortCondition ref="B2:B27"/>
  </sortState>
  <mergeCells count="7">
    <mergeCell ref="A30:L30"/>
    <mergeCell ref="A31:M31"/>
    <mergeCell ref="A32:M32"/>
    <mergeCell ref="A1:I1"/>
    <mergeCell ref="J1:M1"/>
    <mergeCell ref="A2:I2"/>
    <mergeCell ref="J2:M2"/>
  </mergeCells>
  <pageMargins left="0.25" right="0.19685039370078741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2026-01-10T04:51:38Z</cp:lastPrinted>
  <dcterms:created xsi:type="dcterms:W3CDTF">2026-01-08T10:37:32Z</dcterms:created>
  <dcterms:modified xsi:type="dcterms:W3CDTF">2026-01-10T04:51:42Z</dcterms:modified>
</cp:coreProperties>
</file>