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Invoice!$A$3:$L$22</definedName>
    <definedName name="_xlnm._FilterDatabase" localSheetId="1" hidden="1">Sheet1!$A$2:$L$2</definedName>
    <definedName name="_xlnm.Print_Titles" localSheetId="0">Invoice!$2:$2</definedName>
    <definedName name="_xlnm.Print_Titles" localSheetId="1">Sheet1!$2:$2</definedName>
  </definedNames>
  <calcPr calcId="124519"/>
</workbook>
</file>

<file path=xl/calcChain.xml><?xml version="1.0" encoding="utf-8"?>
<calcChain xmlns="http://schemas.openxmlformats.org/spreadsheetml/2006/main">
  <c r="H20" i="1"/>
  <c r="G20"/>
  <c r="J18"/>
  <c r="L18" s="1"/>
  <c r="J15"/>
  <c r="L15" s="1"/>
  <c r="J5"/>
  <c r="L5" s="1"/>
  <c r="J4"/>
  <c r="I4"/>
  <c r="L4" s="1"/>
  <c r="J16"/>
  <c r="I16"/>
  <c r="L16" s="1"/>
  <c r="J8"/>
  <c r="I8"/>
  <c r="L8" s="1"/>
  <c r="J17"/>
  <c r="I17"/>
  <c r="L17" s="1"/>
  <c r="J7"/>
  <c r="I7"/>
  <c r="L7" s="1"/>
  <c r="J13"/>
  <c r="I13"/>
  <c r="L13" s="1"/>
  <c r="J12"/>
  <c r="I12"/>
  <c r="L12" s="1"/>
  <c r="J10"/>
  <c r="I10"/>
  <c r="L10" s="1"/>
  <c r="J9"/>
  <c r="I9"/>
  <c r="L9" s="1"/>
  <c r="J6"/>
  <c r="I6"/>
  <c r="L6" s="1"/>
  <c r="J14"/>
  <c r="I14"/>
  <c r="L14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J11"/>
  <c r="I11"/>
  <c r="L11" l="1"/>
  <c r="L19" s="1"/>
  <c r="K57" i="2"/>
  <c r="J57"/>
  <c r="H57"/>
  <c r="G57"/>
  <c r="G56"/>
  <c r="H56"/>
  <c r="J56"/>
  <c r="K56"/>
  <c r="G52"/>
  <c r="H52"/>
  <c r="J52"/>
  <c r="K52"/>
  <c r="G49"/>
  <c r="H49"/>
  <c r="J49"/>
  <c r="K49"/>
  <c r="G47"/>
  <c r="H47"/>
  <c r="J47"/>
  <c r="K47"/>
  <c r="G45"/>
  <c r="H45"/>
  <c r="J45"/>
  <c r="K45"/>
  <c r="G43"/>
  <c r="H43"/>
  <c r="J43"/>
  <c r="K43"/>
  <c r="L43"/>
  <c r="G40"/>
  <c r="H40"/>
  <c r="J40"/>
  <c r="K40"/>
  <c r="G32"/>
  <c r="H32"/>
  <c r="J32"/>
  <c r="K32"/>
  <c r="L32"/>
  <c r="G30"/>
  <c r="H30"/>
  <c r="J30"/>
  <c r="K30"/>
  <c r="G26"/>
  <c r="H26"/>
  <c r="J26"/>
  <c r="K26"/>
  <c r="G21"/>
  <c r="H21"/>
  <c r="J21"/>
  <c r="K21"/>
  <c r="G19"/>
  <c r="H19"/>
  <c r="J19"/>
  <c r="K19"/>
  <c r="K16"/>
  <c r="K12"/>
  <c r="K5"/>
  <c r="J16"/>
  <c r="H16"/>
  <c r="G16"/>
  <c r="J12"/>
  <c r="G12"/>
  <c r="H12"/>
  <c r="G5"/>
  <c r="H5"/>
  <c r="J5"/>
  <c r="L5"/>
  <c r="L55"/>
  <c r="J55"/>
  <c r="J54"/>
  <c r="I54"/>
  <c r="L54" s="1"/>
  <c r="J53"/>
  <c r="I53"/>
  <c r="L53" s="1"/>
  <c r="L56" s="1"/>
  <c r="L51"/>
  <c r="J51"/>
  <c r="J50"/>
  <c r="I50"/>
  <c r="L50" s="1"/>
  <c r="L52" s="1"/>
  <c r="J48"/>
  <c r="I48"/>
  <c r="L48" s="1"/>
  <c r="L49" s="1"/>
  <c r="J46"/>
  <c r="I46"/>
  <c r="L46" s="1"/>
  <c r="L47" s="1"/>
  <c r="J44"/>
  <c r="I44"/>
  <c r="L44" s="1"/>
  <c r="L45" s="1"/>
  <c r="J42"/>
  <c r="L42" s="1"/>
  <c r="J41"/>
  <c r="L41" s="1"/>
  <c r="J39"/>
  <c r="L39" s="1"/>
  <c r="J38"/>
  <c r="L38" s="1"/>
  <c r="J37"/>
  <c r="I37"/>
  <c r="L37" s="1"/>
  <c r="J36"/>
  <c r="I36"/>
  <c r="L36" s="1"/>
  <c r="J35"/>
  <c r="L35" s="1"/>
  <c r="J34"/>
  <c r="I34"/>
  <c r="L34" s="1"/>
  <c r="J33"/>
  <c r="I33"/>
  <c r="L33" s="1"/>
  <c r="J31"/>
  <c r="L31" s="1"/>
  <c r="J29"/>
  <c r="I29"/>
  <c r="L29" s="1"/>
  <c r="J28"/>
  <c r="I28"/>
  <c r="L28" s="1"/>
  <c r="J27"/>
  <c r="I27"/>
  <c r="L27" s="1"/>
  <c r="J25"/>
  <c r="I25"/>
  <c r="L25" s="1"/>
  <c r="J24"/>
  <c r="I24"/>
  <c r="L24" s="1"/>
  <c r="J23"/>
  <c r="I23"/>
  <c r="L23" s="1"/>
  <c r="J22"/>
  <c r="I22"/>
  <c r="L22" s="1"/>
  <c r="L26" s="1"/>
  <c r="J20"/>
  <c r="I20"/>
  <c r="L20" s="1"/>
  <c r="L21" s="1"/>
  <c r="J18"/>
  <c r="I18"/>
  <c r="L18" s="1"/>
  <c r="L19" s="1"/>
  <c r="J17"/>
  <c r="L17" s="1"/>
  <c r="J15"/>
  <c r="I15"/>
  <c r="L15" s="1"/>
  <c r="L16" s="1"/>
  <c r="J14"/>
  <c r="L14" s="1"/>
  <c r="J13"/>
  <c r="L13" s="1"/>
  <c r="J11"/>
  <c r="L11" s="1"/>
  <c r="J10"/>
  <c r="L10" s="1"/>
  <c r="J9"/>
  <c r="L9" s="1"/>
  <c r="J8"/>
  <c r="I8"/>
  <c r="L8" s="1"/>
  <c r="J7"/>
  <c r="I7"/>
  <c r="L7" s="1"/>
  <c r="J6"/>
  <c r="L6" s="1"/>
  <c r="J4"/>
  <c r="L4" s="1"/>
  <c r="J3"/>
  <c r="L3" s="1"/>
  <c r="L30" l="1"/>
  <c r="L12"/>
  <c r="L40"/>
  <c r="L57" l="1"/>
</calcChain>
</file>

<file path=xl/sharedStrings.xml><?xml version="1.0" encoding="utf-8"?>
<sst xmlns="http://schemas.openxmlformats.org/spreadsheetml/2006/main" count="301" uniqueCount="174">
  <si>
    <t>Thanking you for your business.
PRAGATI LOGISTICS</t>
  </si>
  <si>
    <t>WEIGHT</t>
  </si>
  <si>
    <t>JEYPORE</t>
  </si>
  <si>
    <t>BERHAMPUR</t>
  </si>
  <si>
    <t>TELKOI</t>
  </si>
  <si>
    <t>LOCHAPADA BRP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</si>
  <si>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</si>
  <si>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</si>
  <si>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</si>
  <si>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</si>
  <si>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</si>
  <si>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</si>
  <si>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</si>
  <si>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</si>
  <si>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</si>
  <si>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</si>
  <si>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</si>
  <si>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</si>
  <si>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INV.NO.</t>
  </si>
  <si>
    <t>02/10/2023</t>
  </si>
  <si>
    <t>PL/JA/16125</t>
  </si>
  <si>
    <t>59</t>
  </si>
  <si>
    <t>ASURALI</t>
  </si>
  <si>
    <t>PL/JA/16126</t>
  </si>
  <si>
    <t>57</t>
  </si>
  <si>
    <t>03/10/2023</t>
  </si>
  <si>
    <t>PL/JA/16199</t>
  </si>
  <si>
    <t>65</t>
  </si>
  <si>
    <t>KORAPUT</t>
  </si>
  <si>
    <t>PL/JA/16201</t>
  </si>
  <si>
    <t>66</t>
  </si>
  <si>
    <t>PL/JA/16204</t>
  </si>
  <si>
    <t>62</t>
  </si>
  <si>
    <t>PL/JA/16205</t>
  </si>
  <si>
    <t>58</t>
  </si>
  <si>
    <t>MALKANGIRI</t>
  </si>
  <si>
    <t>PL/JA/16207</t>
  </si>
  <si>
    <t>61</t>
  </si>
  <si>
    <t>PL/JA/16217</t>
  </si>
  <si>
    <t>63</t>
  </si>
  <si>
    <t>04/10/2023</t>
  </si>
  <si>
    <t>PL/JA/16495</t>
  </si>
  <si>
    <t>67</t>
  </si>
  <si>
    <t>BADAGADA</t>
  </si>
  <si>
    <t>PL/JA/16496</t>
  </si>
  <si>
    <t>69</t>
  </si>
  <si>
    <t>BEGUNIAPADA</t>
  </si>
  <si>
    <t>PL/JA/16503</t>
  </si>
  <si>
    <t>64</t>
  </si>
  <si>
    <t>05/10/2023</t>
  </si>
  <si>
    <t>PL/JA/16502</t>
  </si>
  <si>
    <t>60</t>
  </si>
  <si>
    <t>CHIKITI</t>
  </si>
  <si>
    <t>PL/JA/16505</t>
  </si>
  <si>
    <t>68</t>
  </si>
  <si>
    <t>07/10/2023</t>
  </si>
  <si>
    <t>PL/JA/16713</t>
  </si>
  <si>
    <t>72</t>
  </si>
  <si>
    <t>08/10/2023</t>
  </si>
  <si>
    <t>PL/JA/16746</t>
  </si>
  <si>
    <t>73</t>
  </si>
  <si>
    <t>PL/JA/16747</t>
  </si>
  <si>
    <t>71</t>
  </si>
  <si>
    <t>PL/JA/16748</t>
  </si>
  <si>
    <t>70</t>
  </si>
  <si>
    <t>PL/JA/16749</t>
  </si>
  <si>
    <t>74</t>
  </si>
  <si>
    <t>10/10/2023</t>
  </si>
  <si>
    <t>PL/JA/16916</t>
  </si>
  <si>
    <t>79</t>
  </si>
  <si>
    <t>PL/JA/16918</t>
  </si>
  <si>
    <t>76</t>
  </si>
  <si>
    <t>PL/JA/16919</t>
  </si>
  <si>
    <t>77</t>
  </si>
  <si>
    <t>11/10/2023</t>
  </si>
  <si>
    <t>PL/JA/17036</t>
  </si>
  <si>
    <t>83</t>
  </si>
  <si>
    <t>TALCHER</t>
  </si>
  <si>
    <t>12/10/2023</t>
  </si>
  <si>
    <t>PL/JA/17082</t>
  </si>
  <si>
    <t>80</t>
  </si>
  <si>
    <t>PL/JA/17084</t>
  </si>
  <si>
    <t>81</t>
  </si>
  <si>
    <t>PL/JA/17087</t>
  </si>
  <si>
    <t>78</t>
  </si>
  <si>
    <t>PL/JA/17089</t>
  </si>
  <si>
    <t>85</t>
  </si>
  <si>
    <t>PL/JA/17109</t>
  </si>
  <si>
    <t>86</t>
  </si>
  <si>
    <t>PL/JA/17116</t>
  </si>
  <si>
    <t>82</t>
  </si>
  <si>
    <t>PL/JA/17117</t>
  </si>
  <si>
    <t>84</t>
  </si>
  <si>
    <t>ANGUL</t>
  </si>
  <si>
    <t>14/10/2023</t>
  </si>
  <si>
    <t>PL/JA/17202</t>
  </si>
  <si>
    <t>88</t>
  </si>
  <si>
    <t>PITHAPUR</t>
  </si>
  <si>
    <t>PL/JA/17208</t>
  </si>
  <si>
    <t>87</t>
  </si>
  <si>
    <t>KENDRAPARA</t>
  </si>
  <si>
    <t>16/10/2023</t>
  </si>
  <si>
    <t>PL/JA/17389</t>
  </si>
  <si>
    <t>89</t>
  </si>
  <si>
    <t>17/10/2023</t>
  </si>
  <si>
    <t>PL/JA/17533</t>
  </si>
  <si>
    <t>90</t>
  </si>
  <si>
    <t>18/10/2023</t>
  </si>
  <si>
    <t>PL/JA/17639</t>
  </si>
  <si>
    <t>91</t>
  </si>
  <si>
    <t>28/10/2023</t>
  </si>
  <si>
    <t>PL/JA/18304</t>
  </si>
  <si>
    <t>93</t>
  </si>
  <si>
    <t>PL/JA/18324</t>
  </si>
  <si>
    <t>94</t>
  </si>
  <si>
    <t>31/10/2023</t>
  </si>
  <si>
    <t>PL/JA/18576</t>
  </si>
  <si>
    <t>99</t>
  </si>
  <si>
    <t>PL/JA/18577</t>
  </si>
  <si>
    <t>101</t>
  </si>
  <si>
    <t>PL/JA/18599</t>
  </si>
  <si>
    <t>96</t>
  </si>
  <si>
    <t xml:space="preserve">TOTAL </t>
  </si>
  <si>
    <t>NEXON PAINTS PVT LTD</t>
  </si>
  <si>
    <t xml:space="preserve">
TO,
M/S NEXON PAINTS PRIVATE LIMITED
Address: JAGATPUR, CUTTACK
GST No: 21AALCS8326D1ZI
</t>
  </si>
  <si>
    <t>INVOICE
PRAGATI LOGISTICS,
SAMANTA SAHI 
KHUNTIA LANE,8984191006
GST No:21AGHPB9356M1Z9</t>
  </si>
  <si>
    <t>INV. NO.</t>
  </si>
  <si>
    <t xml:space="preserve">DESTINATION </t>
  </si>
  <si>
    <t>JALESWAR</t>
  </si>
  <si>
    <t>Kindly, verify &amp; confirm within 7 days, else GST will be filed by 20th JANUARY, 2025.
GST to be paid by Consignor under Reverse Charge Mechanism(RCM) as per GST.</t>
  </si>
  <si>
    <t>KAMATA BORIGUMA</t>
  </si>
  <si>
    <t>BARIPADA</t>
  </si>
  <si>
    <t>21/1/2025</t>
  </si>
  <si>
    <t>PL/JA/23692</t>
  </si>
  <si>
    <t>239</t>
  </si>
  <si>
    <t>29/1/2025</t>
  </si>
  <si>
    <t>PL/JA/24281</t>
  </si>
  <si>
    <t>243</t>
  </si>
  <si>
    <t>JAJPUR TOWN</t>
  </si>
  <si>
    <t>18/1/2025</t>
  </si>
  <si>
    <t>PL/JA/23528</t>
  </si>
  <si>
    <t>235</t>
  </si>
  <si>
    <t>PL/JA/23563</t>
  </si>
  <si>
    <t>238</t>
  </si>
  <si>
    <t>PL/JA/23602</t>
  </si>
  <si>
    <t>236</t>
  </si>
  <si>
    <t>22/1/2025</t>
  </si>
  <si>
    <t>PL/JA/23749</t>
  </si>
  <si>
    <t>240</t>
  </si>
  <si>
    <t>24/1/2025</t>
  </si>
  <si>
    <t>PL/JA/23955</t>
  </si>
  <si>
    <t>241</t>
  </si>
  <si>
    <t>PL/JA/23545</t>
  </si>
  <si>
    <t>234</t>
  </si>
  <si>
    <t>30/1/2025</t>
  </si>
  <si>
    <t>PL/JA/24613</t>
  </si>
  <si>
    <t>246</t>
  </si>
  <si>
    <t>PL/JA/23546</t>
  </si>
  <si>
    <t>237</t>
  </si>
  <si>
    <t>PL/JA/24431</t>
  </si>
  <si>
    <t>244</t>
  </si>
  <si>
    <t>15/1/2025</t>
  </si>
  <si>
    <t>PL/JA/23249</t>
  </si>
  <si>
    <t>GOGUA</t>
  </si>
  <si>
    <t>PL/JA/23492</t>
  </si>
  <si>
    <t>233</t>
  </si>
  <si>
    <t>RAMBAG</t>
  </si>
  <si>
    <t>PL/JA/24621</t>
  </si>
  <si>
    <t>242</t>
  </si>
  <si>
    <t>PL/JA/24622</t>
  </si>
  <si>
    <t>245</t>
  </si>
  <si>
    <t>MV 79</t>
  </si>
  <si>
    <t>(RUPEES SIXTY ONE THOUSAND THREE HUNDRED NINETY TWO ONLY)</t>
  </si>
  <si>
    <t>Bill Date : 12/02/2025
Bill NO : 33169
Total Amount: 61392.00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</si>
</sst>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3" fillId="0" borderId="1" xfId="0" applyNumberFormat="1" applyFont="1" applyFill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190500</xdr:colOff>
      <xdr:row>0</xdr:row>
      <xdr:rowOff>933450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295776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OCTOBER,%202024%20PL/NEXON%20PAINT%20PVT%20LT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DECEMBER,%202024%20PL/NEXON%20PAINT%20PVT%20LTD%20DE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NOVEMBER,%202024%20PL/NEXON%20PAINT%20PVT%20LTD%20NOV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F4" t="str">
            <v>BADAGADA</v>
          </cell>
          <cell r="G4">
            <v>43</v>
          </cell>
          <cell r="H4">
            <v>1018</v>
          </cell>
          <cell r="I4">
            <v>3.8</v>
          </cell>
        </row>
        <row r="5">
          <cell r="F5" t="str">
            <v>BEGUNIAPADA</v>
          </cell>
          <cell r="G5">
            <v>5</v>
          </cell>
          <cell r="H5">
            <v>165</v>
          </cell>
          <cell r="I5">
            <v>2.75</v>
          </cell>
        </row>
        <row r="6">
          <cell r="F6" t="str">
            <v>LUCHAPADA</v>
          </cell>
          <cell r="G6">
            <v>21</v>
          </cell>
          <cell r="H6">
            <v>301</v>
          </cell>
          <cell r="I6">
            <v>2.75</v>
          </cell>
        </row>
        <row r="7">
          <cell r="F7" t="str">
            <v>BERHAMPUR</v>
          </cell>
          <cell r="G7">
            <v>9</v>
          </cell>
          <cell r="H7">
            <v>109</v>
          </cell>
          <cell r="I7">
            <v>2.75</v>
          </cell>
        </row>
        <row r="8">
          <cell r="F8" t="str">
            <v>SIMILIGUDA</v>
          </cell>
          <cell r="G8">
            <v>75</v>
          </cell>
          <cell r="H8">
            <v>418</v>
          </cell>
          <cell r="I8">
            <v>4.8</v>
          </cell>
        </row>
        <row r="9">
          <cell r="F9" t="str">
            <v>JEYPORE</v>
          </cell>
          <cell r="G9">
            <v>41</v>
          </cell>
          <cell r="H9">
            <v>528</v>
          </cell>
          <cell r="I9">
            <v>4.8</v>
          </cell>
        </row>
        <row r="10">
          <cell r="F10" t="str">
            <v>JALESWAR</v>
          </cell>
          <cell r="G10">
            <v>31</v>
          </cell>
          <cell r="H10">
            <v>721</v>
          </cell>
          <cell r="I10">
            <v>2.75</v>
          </cell>
        </row>
        <row r="11">
          <cell r="F11" t="str">
            <v>TALCHER</v>
          </cell>
          <cell r="G11">
            <v>46</v>
          </cell>
          <cell r="H11">
            <v>938</v>
          </cell>
          <cell r="I11">
            <v>2.75</v>
          </cell>
        </row>
        <row r="12">
          <cell r="F12" t="str">
            <v>GOGUA</v>
          </cell>
          <cell r="G12">
            <v>31</v>
          </cell>
          <cell r="H12">
            <v>458</v>
          </cell>
          <cell r="I12">
            <v>1.5</v>
          </cell>
        </row>
        <row r="13">
          <cell r="F13" t="str">
            <v>BHANJKIA KASHIPUR</v>
          </cell>
          <cell r="G13">
            <v>66</v>
          </cell>
          <cell r="H13">
            <v>815</v>
          </cell>
          <cell r="I13">
            <v>3.8</v>
          </cell>
        </row>
        <row r="14">
          <cell r="F14" t="str">
            <v>DELANG</v>
          </cell>
          <cell r="G14">
            <v>15</v>
          </cell>
          <cell r="H14">
            <v>298</v>
          </cell>
          <cell r="I14">
            <v>1.5</v>
          </cell>
        </row>
        <row r="15">
          <cell r="F15" t="str">
            <v>DELANG</v>
          </cell>
          <cell r="G15">
            <v>36</v>
          </cell>
          <cell r="H15">
            <v>298</v>
          </cell>
          <cell r="I15">
            <v>1.5</v>
          </cell>
        </row>
        <row r="16">
          <cell r="F16" t="str">
            <v>DHENKANAL</v>
          </cell>
          <cell r="G16">
            <v>6</v>
          </cell>
          <cell r="H16">
            <v>148</v>
          </cell>
          <cell r="I16">
            <v>1.5</v>
          </cell>
        </row>
        <row r="17">
          <cell r="F17" t="str">
            <v>DHENKANAL</v>
          </cell>
          <cell r="G17">
            <v>50</v>
          </cell>
          <cell r="H17">
            <v>1300</v>
          </cell>
          <cell r="I17">
            <v>1.5</v>
          </cell>
        </row>
        <row r="18">
          <cell r="F18" t="str">
            <v>SIMILIGUDA</v>
          </cell>
          <cell r="G18">
            <v>19</v>
          </cell>
          <cell r="H18">
            <v>114</v>
          </cell>
          <cell r="I18">
            <v>4.8</v>
          </cell>
        </row>
        <row r="19">
          <cell r="F19" t="str">
            <v>BALIMELA</v>
          </cell>
          <cell r="G19">
            <v>86</v>
          </cell>
          <cell r="H19">
            <v>1720</v>
          </cell>
          <cell r="I19">
            <v>4.8</v>
          </cell>
        </row>
        <row r="20">
          <cell r="F20" t="str">
            <v>GOGUA</v>
          </cell>
          <cell r="G20">
            <v>31</v>
          </cell>
          <cell r="H20">
            <v>458</v>
          </cell>
          <cell r="I20">
            <v>1.5</v>
          </cell>
        </row>
        <row r="21">
          <cell r="F21" t="str">
            <v>CUTTACK</v>
          </cell>
          <cell r="G21">
            <v>31</v>
          </cell>
          <cell r="H21">
            <v>458</v>
          </cell>
          <cell r="I21">
            <v>1.5</v>
          </cell>
        </row>
        <row r="22">
          <cell r="F22" t="str">
            <v>DHENKANAL</v>
          </cell>
          <cell r="G22">
            <v>23</v>
          </cell>
          <cell r="H22">
            <v>390</v>
          </cell>
          <cell r="I22">
            <v>1.5</v>
          </cell>
        </row>
        <row r="23">
          <cell r="F23" t="str">
            <v>ANGUL</v>
          </cell>
          <cell r="G23">
            <v>50</v>
          </cell>
          <cell r="H23">
            <v>975</v>
          </cell>
          <cell r="I23">
            <v>2.75</v>
          </cell>
        </row>
        <row r="24">
          <cell r="F24" t="str">
            <v>KENDRAPARA</v>
          </cell>
          <cell r="G24">
            <v>16</v>
          </cell>
          <cell r="H24">
            <v>178</v>
          </cell>
          <cell r="I24">
            <v>1.5</v>
          </cell>
        </row>
        <row r="25">
          <cell r="F25" t="str">
            <v>BARO</v>
          </cell>
          <cell r="G25">
            <v>52</v>
          </cell>
          <cell r="H25">
            <v>805</v>
          </cell>
          <cell r="I25">
            <v>1.5</v>
          </cell>
        </row>
        <row r="26">
          <cell r="F26" t="str">
            <v>LUCHAPADA</v>
          </cell>
          <cell r="G26">
            <v>92</v>
          </cell>
          <cell r="H26">
            <v>2086</v>
          </cell>
          <cell r="I26">
            <v>2.75</v>
          </cell>
        </row>
        <row r="27">
          <cell r="F27" t="str">
            <v>RAYAGADA</v>
          </cell>
          <cell r="G27">
            <v>53</v>
          </cell>
          <cell r="H27">
            <v>810</v>
          </cell>
          <cell r="I27">
            <v>4.8</v>
          </cell>
        </row>
        <row r="28">
          <cell r="F28" t="str">
            <v>JEYPORE</v>
          </cell>
          <cell r="G28">
            <v>270</v>
          </cell>
          <cell r="H28">
            <v>7145</v>
          </cell>
          <cell r="I28">
            <v>4.8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Sheet1"/>
    </sheetNames>
    <sheetDataSet>
      <sheetData sheetId="0">
        <row r="3">
          <cell r="F3" t="str">
            <v xml:space="preserve">DESTINATION </v>
          </cell>
          <cell r="G3" t="str">
            <v>CASE</v>
          </cell>
          <cell r="H3" t="str">
            <v>WEIGHT</v>
          </cell>
          <cell r="I3" t="str">
            <v>RATE</v>
          </cell>
        </row>
        <row r="4">
          <cell r="F4" t="str">
            <v>BADAGADA</v>
          </cell>
          <cell r="G4">
            <v>31</v>
          </cell>
          <cell r="H4">
            <v>559</v>
          </cell>
          <cell r="I4">
            <v>3.8</v>
          </cell>
        </row>
        <row r="5">
          <cell r="F5" t="str">
            <v>BALIPADA</v>
          </cell>
          <cell r="G5">
            <v>62</v>
          </cell>
          <cell r="H5">
            <v>1195</v>
          </cell>
          <cell r="I5">
            <v>2.75</v>
          </cell>
        </row>
        <row r="6">
          <cell r="F6" t="str">
            <v>BOIPARIGUDA</v>
          </cell>
          <cell r="G6">
            <v>22</v>
          </cell>
          <cell r="H6">
            <v>526</v>
          </cell>
          <cell r="I6">
            <v>4.8</v>
          </cell>
        </row>
        <row r="7">
          <cell r="F7" t="str">
            <v>PHAMPUNI JEYPORE</v>
          </cell>
          <cell r="G7">
            <v>40</v>
          </cell>
          <cell r="H7">
            <v>676</v>
          </cell>
          <cell r="I7">
            <v>4.8</v>
          </cell>
        </row>
        <row r="8">
          <cell r="F8" t="str">
            <v>KORAPUT</v>
          </cell>
          <cell r="G8">
            <v>30</v>
          </cell>
          <cell r="H8">
            <v>753</v>
          </cell>
          <cell r="I8">
            <v>4.8</v>
          </cell>
        </row>
        <row r="9">
          <cell r="F9" t="str">
            <v>BALIMELA</v>
          </cell>
          <cell r="G9">
            <v>11</v>
          </cell>
          <cell r="H9">
            <v>98</v>
          </cell>
          <cell r="I9">
            <v>4.8</v>
          </cell>
        </row>
        <row r="10">
          <cell r="F10" t="str">
            <v>KORAPUT</v>
          </cell>
          <cell r="G10">
            <v>3</v>
          </cell>
          <cell r="H10">
            <v>24</v>
          </cell>
          <cell r="I10">
            <v>4.8</v>
          </cell>
        </row>
        <row r="11">
          <cell r="F11" t="str">
            <v>BALIMELA</v>
          </cell>
          <cell r="G11">
            <v>25</v>
          </cell>
          <cell r="H11">
            <v>791</v>
          </cell>
          <cell r="I11">
            <v>4.8</v>
          </cell>
        </row>
        <row r="12">
          <cell r="F12" t="str">
            <v>JALESWAR</v>
          </cell>
          <cell r="G12">
            <v>20</v>
          </cell>
          <cell r="H12">
            <v>513</v>
          </cell>
          <cell r="I12">
            <v>2.75</v>
          </cell>
        </row>
        <row r="13">
          <cell r="F13" t="str">
            <v>CHATRACHAKADA</v>
          </cell>
          <cell r="G13">
            <v>49</v>
          </cell>
          <cell r="H13">
            <v>968</v>
          </cell>
          <cell r="I13">
            <v>1.5</v>
          </cell>
        </row>
        <row r="14">
          <cell r="F14" t="str">
            <v>BERHAMPUR</v>
          </cell>
          <cell r="G14">
            <v>28</v>
          </cell>
          <cell r="H14">
            <v>654</v>
          </cell>
          <cell r="I14">
            <v>2.75</v>
          </cell>
        </row>
        <row r="15">
          <cell r="F15" t="str">
            <v>BERHAMPUR</v>
          </cell>
          <cell r="G15">
            <v>25</v>
          </cell>
          <cell r="H15">
            <v>516</v>
          </cell>
          <cell r="I15">
            <v>2.75</v>
          </cell>
        </row>
        <row r="16">
          <cell r="F16" t="str">
            <v>JAGATSINGHPUR</v>
          </cell>
          <cell r="G16">
            <v>32</v>
          </cell>
          <cell r="H16">
            <v>740</v>
          </cell>
          <cell r="I16">
            <v>1.5</v>
          </cell>
        </row>
        <row r="17">
          <cell r="F17" t="str">
            <v>DHENKANAL</v>
          </cell>
          <cell r="G17">
            <v>8</v>
          </cell>
          <cell r="H17">
            <v>150</v>
          </cell>
          <cell r="I17">
            <v>1.5</v>
          </cell>
        </row>
        <row r="18">
          <cell r="F18" t="str">
            <v>NANDAPUR</v>
          </cell>
          <cell r="G18">
            <v>26</v>
          </cell>
          <cell r="H18">
            <v>208</v>
          </cell>
          <cell r="I18">
            <v>4.8</v>
          </cell>
        </row>
        <row r="19">
          <cell r="F19" t="str">
            <v>NANDAPUR</v>
          </cell>
          <cell r="G19">
            <v>1</v>
          </cell>
          <cell r="H19">
            <v>33</v>
          </cell>
          <cell r="I19">
            <v>4.8</v>
          </cell>
        </row>
        <row r="20">
          <cell r="F20" t="str">
            <v>ANGUL</v>
          </cell>
          <cell r="G20">
            <v>5</v>
          </cell>
          <cell r="H20">
            <v>126</v>
          </cell>
          <cell r="I20">
            <v>2.75</v>
          </cell>
        </row>
        <row r="21">
          <cell r="F21" t="str">
            <v>SIMILIGUDA</v>
          </cell>
          <cell r="G21">
            <v>60</v>
          </cell>
          <cell r="H21">
            <v>1425</v>
          </cell>
          <cell r="I21">
            <v>4.8</v>
          </cell>
        </row>
        <row r="22">
          <cell r="F22" t="str">
            <v>BERHAMPUR</v>
          </cell>
          <cell r="G22">
            <v>18</v>
          </cell>
          <cell r="H22">
            <v>650</v>
          </cell>
          <cell r="I22">
            <v>2.75</v>
          </cell>
        </row>
        <row r="23">
          <cell r="F23" t="str">
            <v>BERHAMPUR</v>
          </cell>
          <cell r="G23">
            <v>83</v>
          </cell>
          <cell r="H23">
            <v>2058</v>
          </cell>
          <cell r="I23">
            <v>2.75</v>
          </cell>
        </row>
        <row r="24">
          <cell r="F24" t="str">
            <v>BALIPATANA</v>
          </cell>
          <cell r="G24">
            <v>27</v>
          </cell>
          <cell r="H24">
            <v>619</v>
          </cell>
          <cell r="I24">
            <v>1.5</v>
          </cell>
        </row>
        <row r="25">
          <cell r="F25" t="str">
            <v>ASTARANG</v>
          </cell>
          <cell r="G25">
            <v>19</v>
          </cell>
          <cell r="H25">
            <v>393</v>
          </cell>
          <cell r="I25">
            <v>1.5</v>
          </cell>
        </row>
        <row r="26">
          <cell r="F26" t="str">
            <v>LOCHAPADA</v>
          </cell>
          <cell r="G26">
            <v>6</v>
          </cell>
          <cell r="H26">
            <v>218</v>
          </cell>
          <cell r="I26">
            <v>2.75</v>
          </cell>
        </row>
        <row r="27">
          <cell r="F27" t="str">
            <v>BADAGADA</v>
          </cell>
          <cell r="G27">
            <v>55</v>
          </cell>
          <cell r="H27">
            <v>1204</v>
          </cell>
          <cell r="I27">
            <v>3.8</v>
          </cell>
        </row>
        <row r="28">
          <cell r="F28" t="str">
            <v>JAGATSINGHPUR</v>
          </cell>
          <cell r="G28">
            <v>62</v>
          </cell>
          <cell r="H28">
            <v>867</v>
          </cell>
          <cell r="I28">
            <v>1.5</v>
          </cell>
        </row>
        <row r="29">
          <cell r="F29" t="str">
            <v>NTPC KANIHA</v>
          </cell>
          <cell r="G29">
            <v>57</v>
          </cell>
          <cell r="H29">
            <v>1155</v>
          </cell>
          <cell r="I29">
            <v>2.75</v>
          </cell>
        </row>
        <row r="30">
          <cell r="F30" t="str">
            <v>BOINDA</v>
          </cell>
          <cell r="G30">
            <v>15</v>
          </cell>
          <cell r="H30">
            <v>109</v>
          </cell>
          <cell r="I30">
            <v>2.75</v>
          </cell>
        </row>
        <row r="31">
          <cell r="F31" t="str">
            <v>ANGUL</v>
          </cell>
          <cell r="G31">
            <v>14</v>
          </cell>
          <cell r="H31">
            <v>174</v>
          </cell>
          <cell r="I31">
            <v>2.75</v>
          </cell>
        </row>
        <row r="32">
          <cell r="F32" t="str">
            <v>JALESWAR</v>
          </cell>
          <cell r="G32">
            <v>12</v>
          </cell>
          <cell r="H32">
            <v>282</v>
          </cell>
          <cell r="I32">
            <v>2.75</v>
          </cell>
        </row>
        <row r="33">
          <cell r="F33" t="str">
            <v>KAMATA BORIGUMA</v>
          </cell>
          <cell r="G33">
            <v>75</v>
          </cell>
          <cell r="H33">
            <v>1521</v>
          </cell>
          <cell r="I33">
            <v>4.8</v>
          </cell>
        </row>
        <row r="34">
          <cell r="F34" t="str">
            <v>SUNABEDA</v>
          </cell>
          <cell r="G34">
            <v>29</v>
          </cell>
          <cell r="H34">
            <v>413</v>
          </cell>
          <cell r="I34">
            <v>4.8</v>
          </cell>
        </row>
        <row r="35">
          <cell r="F35" t="str">
            <v>RAYAGADA</v>
          </cell>
          <cell r="G35">
            <v>23</v>
          </cell>
          <cell r="H35">
            <v>240</v>
          </cell>
          <cell r="I35">
            <v>4.8</v>
          </cell>
        </row>
        <row r="36">
          <cell r="F36" t="str">
            <v>BARIPADA</v>
          </cell>
          <cell r="G36">
            <v>51</v>
          </cell>
          <cell r="H36">
            <v>1581</v>
          </cell>
          <cell r="I36">
            <v>2.75</v>
          </cell>
        </row>
        <row r="37">
          <cell r="F37" t="str">
            <v>NABARANGPUR</v>
          </cell>
          <cell r="G37">
            <v>30</v>
          </cell>
          <cell r="H37">
            <v>456</v>
          </cell>
          <cell r="I37">
            <v>4.8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F4" t="str">
            <v>BEGUNIAPADA</v>
          </cell>
          <cell r="G4">
            <v>34</v>
          </cell>
          <cell r="H4">
            <v>870</v>
          </cell>
          <cell r="I4">
            <v>2.75</v>
          </cell>
        </row>
        <row r="5">
          <cell r="F5" t="str">
            <v>BADAGADA</v>
          </cell>
          <cell r="G5">
            <v>48</v>
          </cell>
          <cell r="H5">
            <v>606</v>
          </cell>
          <cell r="I5">
            <v>3.8</v>
          </cell>
        </row>
        <row r="6">
          <cell r="F6" t="str">
            <v>JAJPUR TOWN</v>
          </cell>
          <cell r="G6">
            <v>13</v>
          </cell>
          <cell r="H6">
            <v>197</v>
          </cell>
          <cell r="I6">
            <v>1.5</v>
          </cell>
        </row>
        <row r="7">
          <cell r="F7" t="str">
            <v>NTPC KANIHA</v>
          </cell>
          <cell r="G7">
            <v>30</v>
          </cell>
          <cell r="H7">
            <v>341</v>
          </cell>
          <cell r="I7">
            <v>2.75</v>
          </cell>
        </row>
        <row r="8">
          <cell r="F8" t="str">
            <v>DHENKANAL</v>
          </cell>
          <cell r="G8">
            <v>5</v>
          </cell>
          <cell r="H8">
            <v>78</v>
          </cell>
          <cell r="I8">
            <v>1.5</v>
          </cell>
        </row>
        <row r="9">
          <cell r="F9" t="str">
            <v>KENDRAPARA</v>
          </cell>
          <cell r="G9">
            <v>7</v>
          </cell>
          <cell r="H9">
            <v>106</v>
          </cell>
          <cell r="I9">
            <v>1.5</v>
          </cell>
        </row>
        <row r="10">
          <cell r="F10" t="str">
            <v>LOCHAPADA</v>
          </cell>
          <cell r="G10">
            <v>14</v>
          </cell>
          <cell r="H10">
            <v>153</v>
          </cell>
          <cell r="I10">
            <v>2.75</v>
          </cell>
        </row>
        <row r="11">
          <cell r="F11" t="str">
            <v>ANGUL</v>
          </cell>
          <cell r="G11">
            <v>10</v>
          </cell>
          <cell r="H11">
            <v>245</v>
          </cell>
          <cell r="I11">
            <v>2.75</v>
          </cell>
        </row>
        <row r="12">
          <cell r="F12" t="str">
            <v>LOCHAPADA</v>
          </cell>
          <cell r="G12">
            <v>12</v>
          </cell>
          <cell r="H12">
            <v>180</v>
          </cell>
          <cell r="I12">
            <v>2.75</v>
          </cell>
        </row>
        <row r="13">
          <cell r="F13" t="str">
            <v>SIMILIGUDA</v>
          </cell>
          <cell r="G13">
            <v>30</v>
          </cell>
          <cell r="H13">
            <v>791</v>
          </cell>
          <cell r="I13">
            <v>4.8</v>
          </cell>
        </row>
        <row r="14">
          <cell r="F14" t="str">
            <v>DHENKANAL</v>
          </cell>
          <cell r="G14">
            <v>93</v>
          </cell>
          <cell r="H14">
            <v>1989</v>
          </cell>
          <cell r="I14">
            <v>1.5</v>
          </cell>
        </row>
        <row r="15">
          <cell r="F15" t="str">
            <v>CUTTACK</v>
          </cell>
          <cell r="G15">
            <v>31</v>
          </cell>
          <cell r="H15">
            <v>458</v>
          </cell>
          <cell r="I15">
            <v>1.5</v>
          </cell>
        </row>
        <row r="16">
          <cell r="F16" t="str">
            <v>JALESWAR</v>
          </cell>
          <cell r="G16">
            <v>19</v>
          </cell>
          <cell r="H16">
            <v>487</v>
          </cell>
          <cell r="I16">
            <v>2.75</v>
          </cell>
        </row>
        <row r="17">
          <cell r="F17" t="str">
            <v>PATRAPUR</v>
          </cell>
          <cell r="G17">
            <v>50</v>
          </cell>
          <cell r="H17">
            <v>1050</v>
          </cell>
          <cell r="I17">
            <v>3.8</v>
          </cell>
        </row>
        <row r="18">
          <cell r="F18" t="str">
            <v>BEGUNIAPADA</v>
          </cell>
          <cell r="G18">
            <v>51</v>
          </cell>
          <cell r="H18">
            <v>1009</v>
          </cell>
          <cell r="I18">
            <v>2.75</v>
          </cell>
        </row>
        <row r="19">
          <cell r="F19" t="str">
            <v>KORAPUT</v>
          </cell>
          <cell r="G19">
            <v>14</v>
          </cell>
          <cell r="H19">
            <v>157</v>
          </cell>
          <cell r="I19">
            <v>4.8</v>
          </cell>
        </row>
        <row r="20">
          <cell r="F20" t="str">
            <v>DHANAGHARA</v>
          </cell>
          <cell r="G20">
            <v>30</v>
          </cell>
          <cell r="H20">
            <v>619</v>
          </cell>
          <cell r="I20">
            <v>2.75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X5" sqref="X5"/>
    </sheetView>
  </sheetViews>
  <sheetFormatPr defaultRowHeight="15"/>
  <cols>
    <col min="1" max="1" width="4.5703125" style="1" customWidth="1"/>
    <col min="2" max="2" width="11.140625" style="1" customWidth="1"/>
    <col min="3" max="3" width="12.5703125" style="1" customWidth="1"/>
    <col min="4" max="4" width="8.7109375" style="1" bestFit="1" customWidth="1"/>
    <col min="5" max="5" width="7.5703125" style="1" bestFit="1" customWidth="1"/>
    <col min="6" max="6" width="17.140625" style="1" customWidth="1"/>
    <col min="7" max="7" width="5.42578125" style="1" bestFit="1" customWidth="1"/>
    <col min="8" max="8" width="8.7109375" style="5" customWidth="1"/>
    <col min="9" max="9" width="6.5703125" style="2" customWidth="1"/>
    <col min="10" max="10" width="8" style="2" customWidth="1"/>
    <col min="11" max="11" width="7.28515625" style="2" customWidth="1"/>
    <col min="12" max="12" width="10.42578125" style="2" customWidth="1"/>
    <col min="13" max="13" width="11" style="1" bestFit="1" customWidth="1"/>
    <col min="14" max="16384" width="9.140625" style="1"/>
  </cols>
  <sheetData>
    <row r="1" spans="1:15" ht="81.75" customHeight="1">
      <c r="A1" s="48"/>
      <c r="B1" s="48"/>
      <c r="C1" s="48"/>
      <c r="D1" s="48"/>
      <c r="E1" s="48"/>
      <c r="F1" s="48"/>
      <c r="G1" s="48"/>
      <c r="H1" s="43" t="s">
        <v>125</v>
      </c>
      <c r="I1" s="44"/>
      <c r="J1" s="44"/>
      <c r="K1" s="44"/>
      <c r="L1" s="45"/>
    </row>
    <row r="2" spans="1:15" ht="81.75" customHeight="1">
      <c r="A2" s="49" t="s">
        <v>124</v>
      </c>
      <c r="B2" s="50"/>
      <c r="C2" s="50"/>
      <c r="D2" s="50"/>
      <c r="E2" s="50"/>
      <c r="F2" s="50"/>
      <c r="G2" s="51"/>
      <c r="H2" s="43" t="s">
        <v>173</v>
      </c>
      <c r="I2" s="44"/>
      <c r="J2" s="44"/>
      <c r="K2" s="44"/>
      <c r="L2" s="45"/>
    </row>
    <row r="3" spans="1:15" s="4" customFormat="1" ht="15.95" customHeight="1">
      <c r="A3" s="31" t="s">
        <v>16</v>
      </c>
      <c r="B3" s="31" t="s">
        <v>7</v>
      </c>
      <c r="C3" s="31" t="s">
        <v>17</v>
      </c>
      <c r="D3" s="31" t="s">
        <v>126</v>
      </c>
      <c r="E3" s="31" t="s">
        <v>8</v>
      </c>
      <c r="F3" s="31" t="s">
        <v>127</v>
      </c>
      <c r="G3" s="31" t="s">
        <v>10</v>
      </c>
      <c r="H3" s="7" t="s">
        <v>1</v>
      </c>
      <c r="I3" s="30" t="s">
        <v>11</v>
      </c>
      <c r="J3" s="30" t="s">
        <v>13</v>
      </c>
      <c r="K3" s="30" t="s">
        <v>14</v>
      </c>
      <c r="L3" s="30" t="s">
        <v>15</v>
      </c>
      <c r="O3" s="1"/>
    </row>
    <row r="4" spans="1:15" s="4" customFormat="1" ht="15.95" customHeight="1">
      <c r="A4" s="8">
        <v>1</v>
      </c>
      <c r="B4" s="9" t="s">
        <v>161</v>
      </c>
      <c r="C4" s="9" t="s">
        <v>162</v>
      </c>
      <c r="D4" s="32">
        <v>232</v>
      </c>
      <c r="E4" s="33" t="s">
        <v>12</v>
      </c>
      <c r="F4" s="42" t="s">
        <v>163</v>
      </c>
      <c r="G4" s="9">
        <v>15</v>
      </c>
      <c r="H4" s="9">
        <v>441</v>
      </c>
      <c r="I4" s="12">
        <f>VLOOKUP(F4,[1]Invoice!$F$4:$I$28,4,FALSE)</f>
        <v>1.5</v>
      </c>
      <c r="J4" s="12">
        <f t="shared" ref="J4:J18" si="0">G4*12</f>
        <v>180</v>
      </c>
      <c r="K4" s="12">
        <v>35</v>
      </c>
      <c r="L4" s="12">
        <f t="shared" ref="L4:L18" si="1">H4*I4+J4+K4</f>
        <v>876.5</v>
      </c>
    </row>
    <row r="5" spans="1:15" s="4" customFormat="1" ht="15.95" customHeight="1">
      <c r="A5" s="8">
        <f>A4+1</f>
        <v>2</v>
      </c>
      <c r="B5" s="9" t="s">
        <v>139</v>
      </c>
      <c r="C5" s="9" t="s">
        <v>164</v>
      </c>
      <c r="D5" s="9" t="s">
        <v>165</v>
      </c>
      <c r="E5" s="33" t="s">
        <v>12</v>
      </c>
      <c r="F5" s="41" t="s">
        <v>166</v>
      </c>
      <c r="G5" s="9">
        <v>37</v>
      </c>
      <c r="H5" s="9">
        <v>482</v>
      </c>
      <c r="I5" s="12">
        <v>1.5</v>
      </c>
      <c r="J5" s="12">
        <f t="shared" si="0"/>
        <v>444</v>
      </c>
      <c r="K5" s="12">
        <v>35</v>
      </c>
      <c r="L5" s="12">
        <f t="shared" si="1"/>
        <v>1202</v>
      </c>
    </row>
    <row r="6" spans="1:15" s="4" customFormat="1" ht="15.95" customHeight="1">
      <c r="A6" s="8">
        <f t="shared" ref="A6:A18" si="2">A5+1</f>
        <v>3</v>
      </c>
      <c r="B6" s="9" t="s">
        <v>139</v>
      </c>
      <c r="C6" s="9" t="s">
        <v>140</v>
      </c>
      <c r="D6" s="9" t="s">
        <v>141</v>
      </c>
      <c r="E6" s="33" t="s">
        <v>12</v>
      </c>
      <c r="F6" s="41" t="s">
        <v>3</v>
      </c>
      <c r="G6" s="9">
        <v>90</v>
      </c>
      <c r="H6" s="9">
        <v>2297</v>
      </c>
      <c r="I6" s="12">
        <f>VLOOKUP(F6,[2]Invoice!$F$3:$I$37,4,FALSE)</f>
        <v>2.75</v>
      </c>
      <c r="J6" s="12">
        <f t="shared" si="0"/>
        <v>1080</v>
      </c>
      <c r="K6" s="12">
        <v>35</v>
      </c>
      <c r="L6" s="12">
        <f t="shared" si="1"/>
        <v>7431.75</v>
      </c>
    </row>
    <row r="7" spans="1:15" s="4" customFormat="1" ht="15.95" customHeight="1">
      <c r="A7" s="8">
        <f t="shared" si="2"/>
        <v>4</v>
      </c>
      <c r="B7" s="9" t="s">
        <v>139</v>
      </c>
      <c r="C7" s="9" t="s">
        <v>152</v>
      </c>
      <c r="D7" s="9" t="s">
        <v>153</v>
      </c>
      <c r="E7" s="33" t="s">
        <v>12</v>
      </c>
      <c r="F7" s="41" t="s">
        <v>46</v>
      </c>
      <c r="G7" s="9">
        <v>26</v>
      </c>
      <c r="H7" s="9">
        <v>464</v>
      </c>
      <c r="I7" s="12">
        <f>VLOOKUP(F7,[3]Invoice!$F$4:$I$20,4,FALSE)</f>
        <v>2.75</v>
      </c>
      <c r="J7" s="12">
        <f t="shared" si="0"/>
        <v>312</v>
      </c>
      <c r="K7" s="12">
        <v>35</v>
      </c>
      <c r="L7" s="12">
        <f t="shared" si="1"/>
        <v>1623</v>
      </c>
    </row>
    <row r="8" spans="1:15" s="4" customFormat="1" ht="15.95" customHeight="1">
      <c r="A8" s="8">
        <f t="shared" si="2"/>
        <v>5</v>
      </c>
      <c r="B8" s="9" t="s">
        <v>139</v>
      </c>
      <c r="C8" s="9" t="s">
        <v>157</v>
      </c>
      <c r="D8" s="9" t="s">
        <v>158</v>
      </c>
      <c r="E8" s="33" t="s">
        <v>12</v>
      </c>
      <c r="F8" s="41" t="s">
        <v>43</v>
      </c>
      <c r="G8" s="9">
        <v>47</v>
      </c>
      <c r="H8" s="9">
        <v>1030</v>
      </c>
      <c r="I8" s="12">
        <f>VLOOKUP(F8,[2]Invoice!$F$3:$I$37,4,FALSE)</f>
        <v>3.8</v>
      </c>
      <c r="J8" s="12">
        <f t="shared" si="0"/>
        <v>564</v>
      </c>
      <c r="K8" s="12">
        <v>35</v>
      </c>
      <c r="L8" s="12">
        <f t="shared" si="1"/>
        <v>4513</v>
      </c>
    </row>
    <row r="9" spans="1:15" s="4" customFormat="1" ht="15.95" customHeight="1">
      <c r="A9" s="8">
        <f t="shared" si="2"/>
        <v>6</v>
      </c>
      <c r="B9" s="9" t="s">
        <v>139</v>
      </c>
      <c r="C9" s="9" t="s">
        <v>142</v>
      </c>
      <c r="D9" s="9" t="s">
        <v>143</v>
      </c>
      <c r="E9" s="33" t="s">
        <v>12</v>
      </c>
      <c r="F9" s="41" t="s">
        <v>3</v>
      </c>
      <c r="G9" s="9">
        <v>18</v>
      </c>
      <c r="H9" s="9">
        <v>164</v>
      </c>
      <c r="I9" s="12">
        <f>VLOOKUP(F9,[2]Invoice!$F$3:$I$37,4,FALSE)</f>
        <v>2.75</v>
      </c>
      <c r="J9" s="12">
        <f t="shared" si="0"/>
        <v>216</v>
      </c>
      <c r="K9" s="12">
        <v>35</v>
      </c>
      <c r="L9" s="12">
        <f t="shared" si="1"/>
        <v>702</v>
      </c>
    </row>
    <row r="10" spans="1:15" s="4" customFormat="1" ht="15.95" customHeight="1">
      <c r="A10" s="8">
        <f t="shared" si="2"/>
        <v>7</v>
      </c>
      <c r="B10" s="9" t="s">
        <v>139</v>
      </c>
      <c r="C10" s="9" t="s">
        <v>144</v>
      </c>
      <c r="D10" s="9" t="s">
        <v>145</v>
      </c>
      <c r="E10" s="33" t="s">
        <v>12</v>
      </c>
      <c r="F10" s="41" t="s">
        <v>93</v>
      </c>
      <c r="G10" s="9">
        <v>14</v>
      </c>
      <c r="H10" s="9">
        <v>125</v>
      </c>
      <c r="I10" s="12">
        <f>VLOOKUP(F10,[2]Invoice!$F$3:$I$37,4,FALSE)</f>
        <v>2.75</v>
      </c>
      <c r="J10" s="12">
        <f t="shared" si="0"/>
        <v>168</v>
      </c>
      <c r="K10" s="12">
        <v>35</v>
      </c>
      <c r="L10" s="12">
        <f t="shared" si="1"/>
        <v>546.75</v>
      </c>
    </row>
    <row r="11" spans="1:15" s="4" customFormat="1" ht="15.95" customHeight="1">
      <c r="A11" s="8">
        <f t="shared" si="2"/>
        <v>8</v>
      </c>
      <c r="B11" s="9" t="s">
        <v>132</v>
      </c>
      <c r="C11" s="9" t="s">
        <v>133</v>
      </c>
      <c r="D11" s="9" t="s">
        <v>134</v>
      </c>
      <c r="E11" s="33" t="s">
        <v>12</v>
      </c>
      <c r="F11" s="41" t="s">
        <v>6</v>
      </c>
      <c r="G11" s="9">
        <v>113</v>
      </c>
      <c r="H11" s="9">
        <v>2296</v>
      </c>
      <c r="I11" s="12">
        <f>VLOOKUP(F11,[2]Invoice!$F$3:$I$37,4,FALSE)</f>
        <v>1.5</v>
      </c>
      <c r="J11" s="12">
        <f t="shared" si="0"/>
        <v>1356</v>
      </c>
      <c r="K11" s="12">
        <v>35</v>
      </c>
      <c r="L11" s="12">
        <f t="shared" si="1"/>
        <v>4835</v>
      </c>
    </row>
    <row r="12" spans="1:15" s="4" customFormat="1" ht="15.95" customHeight="1">
      <c r="A12" s="8">
        <f t="shared" si="2"/>
        <v>9</v>
      </c>
      <c r="B12" s="9" t="s">
        <v>146</v>
      </c>
      <c r="C12" s="9" t="s">
        <v>147</v>
      </c>
      <c r="D12" s="9" t="s">
        <v>148</v>
      </c>
      <c r="E12" s="33" t="s">
        <v>12</v>
      </c>
      <c r="F12" s="41" t="s">
        <v>128</v>
      </c>
      <c r="G12" s="9">
        <v>38</v>
      </c>
      <c r="H12" s="9">
        <v>961</v>
      </c>
      <c r="I12" s="12">
        <f>VLOOKUP(F12,[2]Invoice!$F$3:$I$37,4,FALSE)</f>
        <v>2.75</v>
      </c>
      <c r="J12" s="12">
        <f t="shared" si="0"/>
        <v>456</v>
      </c>
      <c r="K12" s="12">
        <v>35</v>
      </c>
      <c r="L12" s="12">
        <f t="shared" si="1"/>
        <v>3133.75</v>
      </c>
    </row>
    <row r="13" spans="1:15" s="4" customFormat="1" ht="15.95" customHeight="1">
      <c r="A13" s="8">
        <f t="shared" si="2"/>
        <v>10</v>
      </c>
      <c r="B13" s="9" t="s">
        <v>149</v>
      </c>
      <c r="C13" s="9" t="s">
        <v>150</v>
      </c>
      <c r="D13" s="9" t="s">
        <v>151</v>
      </c>
      <c r="E13" s="33" t="s">
        <v>12</v>
      </c>
      <c r="F13" s="41" t="s">
        <v>131</v>
      </c>
      <c r="G13" s="9">
        <v>35</v>
      </c>
      <c r="H13" s="9">
        <v>617</v>
      </c>
      <c r="I13" s="12">
        <f>VLOOKUP(F13,[2]Invoice!$F$3:$I$37,4,FALSE)</f>
        <v>2.75</v>
      </c>
      <c r="J13" s="12">
        <f t="shared" si="0"/>
        <v>420</v>
      </c>
      <c r="K13" s="12">
        <v>35</v>
      </c>
      <c r="L13" s="12">
        <f t="shared" si="1"/>
        <v>2151.75</v>
      </c>
    </row>
    <row r="14" spans="1:15" s="4" customFormat="1" ht="15.95" customHeight="1">
      <c r="A14" s="35">
        <f t="shared" si="2"/>
        <v>11</v>
      </c>
      <c r="B14" s="9" t="s">
        <v>135</v>
      </c>
      <c r="C14" s="9" t="s">
        <v>136</v>
      </c>
      <c r="D14" s="9" t="s">
        <v>137</v>
      </c>
      <c r="E14" s="33" t="s">
        <v>12</v>
      </c>
      <c r="F14" s="41" t="s">
        <v>138</v>
      </c>
      <c r="G14" s="9">
        <v>4</v>
      </c>
      <c r="H14" s="9">
        <v>73</v>
      </c>
      <c r="I14" s="12">
        <f>VLOOKUP(F14,[3]Invoice!$F$4:$I$20,4,FALSE)</f>
        <v>1.5</v>
      </c>
      <c r="J14" s="12">
        <f t="shared" si="0"/>
        <v>48</v>
      </c>
      <c r="K14" s="12">
        <v>35</v>
      </c>
      <c r="L14" s="12">
        <f t="shared" si="1"/>
        <v>192.5</v>
      </c>
    </row>
    <row r="15" spans="1:15" s="4" customFormat="1" ht="15.95" customHeight="1">
      <c r="A15" s="8">
        <f t="shared" si="2"/>
        <v>12</v>
      </c>
      <c r="B15" s="9" t="s">
        <v>135</v>
      </c>
      <c r="C15" s="9" t="s">
        <v>167</v>
      </c>
      <c r="D15" s="9" t="s">
        <v>168</v>
      </c>
      <c r="E15" s="33" t="s">
        <v>12</v>
      </c>
      <c r="F15" s="41" t="s">
        <v>35</v>
      </c>
      <c r="G15" s="9">
        <v>100</v>
      </c>
      <c r="H15" s="9">
        <v>3163</v>
      </c>
      <c r="I15" s="12">
        <v>4.8</v>
      </c>
      <c r="J15" s="12">
        <f t="shared" si="0"/>
        <v>1200</v>
      </c>
      <c r="K15" s="12">
        <v>35</v>
      </c>
      <c r="L15" s="12">
        <f t="shared" si="1"/>
        <v>16417.400000000001</v>
      </c>
    </row>
    <row r="16" spans="1:15" s="4" customFormat="1" ht="15.95" customHeight="1">
      <c r="A16" s="8">
        <f t="shared" si="2"/>
        <v>13</v>
      </c>
      <c r="B16" s="36" t="s">
        <v>154</v>
      </c>
      <c r="C16" s="36" t="s">
        <v>159</v>
      </c>
      <c r="D16" s="36" t="s">
        <v>160</v>
      </c>
      <c r="E16" s="37" t="s">
        <v>12</v>
      </c>
      <c r="F16" s="38" t="s">
        <v>130</v>
      </c>
      <c r="G16" s="36">
        <v>68</v>
      </c>
      <c r="H16" s="36">
        <v>1700</v>
      </c>
      <c r="I16" s="39">
        <f>VLOOKUP(F16,[2]Invoice!$F$3:$I$37,4,FALSE)</f>
        <v>4.8</v>
      </c>
      <c r="J16" s="39">
        <f t="shared" si="0"/>
        <v>816</v>
      </c>
      <c r="K16" s="39">
        <v>35</v>
      </c>
      <c r="L16" s="39">
        <f t="shared" si="1"/>
        <v>9011</v>
      </c>
    </row>
    <row r="17" spans="1:12" s="4" customFormat="1" ht="15.95" customHeight="1">
      <c r="A17" s="8">
        <f t="shared" si="2"/>
        <v>14</v>
      </c>
      <c r="B17" s="9" t="s">
        <v>154</v>
      </c>
      <c r="C17" s="9" t="s">
        <v>155</v>
      </c>
      <c r="D17" s="9" t="s">
        <v>156</v>
      </c>
      <c r="E17" s="33" t="s">
        <v>12</v>
      </c>
      <c r="F17" s="41" t="s">
        <v>46</v>
      </c>
      <c r="G17" s="9">
        <v>143</v>
      </c>
      <c r="H17" s="9">
        <v>2298</v>
      </c>
      <c r="I17" s="12">
        <f>VLOOKUP(F17,[3]Invoice!$F$4:$I$20,4,FALSE)</f>
        <v>2.75</v>
      </c>
      <c r="J17" s="12">
        <f t="shared" si="0"/>
        <v>1716</v>
      </c>
      <c r="K17" s="12">
        <v>35</v>
      </c>
      <c r="L17" s="12">
        <f t="shared" si="1"/>
        <v>8070.5</v>
      </c>
    </row>
    <row r="18" spans="1:12" s="4" customFormat="1" ht="15.95" customHeight="1">
      <c r="A18" s="8">
        <f t="shared" si="2"/>
        <v>15</v>
      </c>
      <c r="B18" s="9" t="s">
        <v>154</v>
      </c>
      <c r="C18" s="9" t="s">
        <v>169</v>
      </c>
      <c r="D18" s="9" t="s">
        <v>170</v>
      </c>
      <c r="E18" s="33" t="s">
        <v>12</v>
      </c>
      <c r="F18" s="42" t="s">
        <v>171</v>
      </c>
      <c r="G18" s="9">
        <v>11</v>
      </c>
      <c r="H18" s="9">
        <v>108</v>
      </c>
      <c r="I18" s="12">
        <v>4.8</v>
      </c>
      <c r="J18" s="12">
        <f t="shared" si="0"/>
        <v>132</v>
      </c>
      <c r="K18" s="12">
        <v>35</v>
      </c>
      <c r="L18" s="12">
        <f t="shared" si="1"/>
        <v>685.4</v>
      </c>
    </row>
    <row r="19" spans="1:12" s="4" customFormat="1" ht="15.95" customHeight="1">
      <c r="A19" s="52" t="s">
        <v>172</v>
      </c>
      <c r="B19" s="53"/>
      <c r="C19" s="53"/>
      <c r="D19" s="53"/>
      <c r="E19" s="53"/>
      <c r="F19" s="53"/>
      <c r="G19" s="53"/>
      <c r="H19" s="53"/>
      <c r="I19" s="53"/>
      <c r="J19" s="53"/>
      <c r="K19" s="54"/>
      <c r="L19" s="40">
        <f>ROUND(SUM(L4:L18),0)</f>
        <v>61392</v>
      </c>
    </row>
    <row r="20" spans="1:12" s="4" customFormat="1" ht="15.95" customHeight="1">
      <c r="A20" s="28"/>
      <c r="B20"/>
      <c r="C20"/>
      <c r="D20"/>
      <c r="E20"/>
      <c r="F20"/>
      <c r="G20" s="34">
        <f>SUM(G4:G18)</f>
        <v>759</v>
      </c>
      <c r="H20" s="34">
        <f>SUM(H4:H18)</f>
        <v>16219</v>
      </c>
      <c r="I20" s="29"/>
      <c r="J20" s="29"/>
      <c r="K20" s="29"/>
      <c r="L20" s="29"/>
    </row>
    <row r="21" spans="1:12" s="3" customFormat="1" ht="32.25" customHeight="1">
      <c r="A21" s="46" t="s">
        <v>129</v>
      </c>
      <c r="B21" s="46"/>
      <c r="C21" s="46"/>
      <c r="D21" s="46"/>
      <c r="E21" s="46"/>
      <c r="F21" s="46"/>
      <c r="G21" s="46"/>
      <c r="H21" s="46"/>
      <c r="I21" s="47"/>
      <c r="J21" s="47"/>
      <c r="K21" s="47"/>
      <c r="L21" s="47"/>
    </row>
    <row r="22" spans="1:12" s="3" customFormat="1" ht="30" customHeight="1">
      <c r="A22" s="46" t="s">
        <v>0</v>
      </c>
      <c r="B22" s="46"/>
      <c r="C22" s="46"/>
      <c r="D22" s="46"/>
      <c r="E22" s="46"/>
      <c r="F22" s="46"/>
      <c r="G22" s="46"/>
      <c r="H22" s="46"/>
      <c r="I22" s="47"/>
      <c r="J22" s="47"/>
      <c r="K22" s="47"/>
      <c r="L22" s="47"/>
    </row>
  </sheetData>
  <sortState ref="B4:L18">
    <sortCondition ref="B4:B18"/>
    <sortCondition ref="C4:C18"/>
  </sortState>
  <mergeCells count="7">
    <mergeCell ref="H1:L1"/>
    <mergeCell ref="H2:L2"/>
    <mergeCell ref="A21:L21"/>
    <mergeCell ref="A22:L22"/>
    <mergeCell ref="A1:G1"/>
    <mergeCell ref="A2:G2"/>
    <mergeCell ref="A19:K19"/>
  </mergeCells>
  <conditionalFormatting sqref="C3">
    <cfRule type="duplicateValues" dxfId="1" priority="2"/>
  </conditionalFormatting>
  <conditionalFormatting sqref="C3:C20">
    <cfRule type="duplicateValues" dxfId="0" priority="54"/>
  </conditionalFormatting>
  <pageMargins left="0.31" right="0.11811023622047245" top="0.6" bottom="0.47244094488188981" header="0.19685039370078741" footer="0.19685039370078741"/>
  <pageSetup scale="90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7"/>
  <sheetViews>
    <sheetView workbookViewId="0">
      <selection activeCell="Q12" sqref="Q12"/>
    </sheetView>
  </sheetViews>
  <sheetFormatPr defaultRowHeight="15"/>
  <cols>
    <col min="1" max="1" width="3.42578125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16" bestFit="1" customWidth="1"/>
    <col min="7" max="7" width="5.5703125" bestFit="1" customWidth="1"/>
    <col min="8" max="8" width="10.7109375" bestFit="1" customWidth="1"/>
    <col min="9" max="9" width="5.42578125" bestFit="1" customWidth="1"/>
    <col min="10" max="10" width="9.5703125" bestFit="1" customWidth="1"/>
    <col min="11" max="11" width="8.42578125" bestFit="1" customWidth="1"/>
    <col min="12" max="12" width="10.7109375" bestFit="1" customWidth="1"/>
  </cols>
  <sheetData>
    <row r="1" spans="1:12">
      <c r="A1" s="58" t="s">
        <v>123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>
      <c r="A2" s="6" t="s">
        <v>16</v>
      </c>
      <c r="B2" s="6" t="s">
        <v>7</v>
      </c>
      <c r="C2" s="6" t="s">
        <v>17</v>
      </c>
      <c r="D2" s="6" t="s">
        <v>18</v>
      </c>
      <c r="E2" s="6" t="s">
        <v>8</v>
      </c>
      <c r="F2" s="6" t="s">
        <v>9</v>
      </c>
      <c r="G2" s="6" t="s">
        <v>10</v>
      </c>
      <c r="H2" s="7" t="s">
        <v>1</v>
      </c>
      <c r="I2" s="6" t="s">
        <v>11</v>
      </c>
      <c r="J2" s="6" t="s">
        <v>13</v>
      </c>
      <c r="K2" s="6" t="s">
        <v>14</v>
      </c>
      <c r="L2" s="6" t="s">
        <v>15</v>
      </c>
    </row>
    <row r="3" spans="1:12">
      <c r="A3" s="8">
        <v>1</v>
      </c>
      <c r="B3" s="9" t="s">
        <v>19</v>
      </c>
      <c r="C3" s="9" t="s">
        <v>20</v>
      </c>
      <c r="D3" s="9" t="s">
        <v>21</v>
      </c>
      <c r="E3" s="10" t="s">
        <v>12</v>
      </c>
      <c r="F3" s="9" t="s">
        <v>22</v>
      </c>
      <c r="G3" s="9">
        <v>16</v>
      </c>
      <c r="H3" s="11">
        <v>140.28</v>
      </c>
      <c r="I3" s="12">
        <v>2.75</v>
      </c>
      <c r="J3" s="12">
        <f t="shared" ref="J3:J55" si="0">G3*12</f>
        <v>192</v>
      </c>
      <c r="K3" s="12">
        <v>35</v>
      </c>
      <c r="L3" s="12">
        <f t="shared" ref="L3:L55" si="1">H3*I3+J3+K3</f>
        <v>612.77</v>
      </c>
    </row>
    <row r="4" spans="1:12">
      <c r="A4" s="8">
        <v>2</v>
      </c>
      <c r="B4" s="9" t="s">
        <v>19</v>
      </c>
      <c r="C4" s="9" t="s">
        <v>23</v>
      </c>
      <c r="D4" s="9" t="s">
        <v>24</v>
      </c>
      <c r="E4" s="10" t="s">
        <v>12</v>
      </c>
      <c r="F4" s="9" t="s">
        <v>22</v>
      </c>
      <c r="G4" s="9">
        <v>42</v>
      </c>
      <c r="H4" s="11">
        <v>1172.8699999999999</v>
      </c>
      <c r="I4" s="12">
        <v>2.75</v>
      </c>
      <c r="J4" s="12">
        <f t="shared" si="0"/>
        <v>504</v>
      </c>
      <c r="K4" s="12">
        <v>35</v>
      </c>
      <c r="L4" s="12">
        <f t="shared" si="1"/>
        <v>3764.3924999999999</v>
      </c>
    </row>
    <row r="5" spans="1:12" s="18" customFormat="1" ht="15.75">
      <c r="A5" s="13"/>
      <c r="B5" s="14"/>
      <c r="C5" s="14"/>
      <c r="D5" s="14"/>
      <c r="E5" s="15"/>
      <c r="F5" s="14"/>
      <c r="G5" s="14">
        <f>SUM(G3:G4)</f>
        <v>58</v>
      </c>
      <c r="H5" s="16">
        <f>SUM(H3:H4)</f>
        <v>1313.1499999999999</v>
      </c>
      <c r="I5" s="17"/>
      <c r="J5" s="17">
        <f>SUM(J3:J4)</f>
        <v>696</v>
      </c>
      <c r="K5" s="17">
        <f>SUM(K3:K4)</f>
        <v>70</v>
      </c>
      <c r="L5" s="17">
        <f>SUM(L3:L4)</f>
        <v>4377.1625000000004</v>
      </c>
    </row>
    <row r="6" spans="1:12">
      <c r="A6" s="8">
        <v>3</v>
      </c>
      <c r="B6" s="9" t="s">
        <v>25</v>
      </c>
      <c r="C6" s="9" t="s">
        <v>26</v>
      </c>
      <c r="D6" s="9" t="s">
        <v>27</v>
      </c>
      <c r="E6" s="10" t="s">
        <v>12</v>
      </c>
      <c r="F6" s="9" t="s">
        <v>28</v>
      </c>
      <c r="G6" s="9">
        <v>51</v>
      </c>
      <c r="H6" s="11">
        <v>1333</v>
      </c>
      <c r="I6" s="12">
        <v>4.8</v>
      </c>
      <c r="J6" s="12">
        <f t="shared" si="0"/>
        <v>612</v>
      </c>
      <c r="K6" s="12">
        <v>35</v>
      </c>
      <c r="L6" s="12">
        <f t="shared" si="1"/>
        <v>7045.4</v>
      </c>
    </row>
    <row r="7" spans="1:12">
      <c r="A7" s="8">
        <v>4</v>
      </c>
      <c r="B7" s="9" t="s">
        <v>25</v>
      </c>
      <c r="C7" s="9" t="s">
        <v>29</v>
      </c>
      <c r="D7" s="9" t="s">
        <v>30</v>
      </c>
      <c r="E7" s="10" t="s">
        <v>12</v>
      </c>
      <c r="F7" s="9" t="s">
        <v>2</v>
      </c>
      <c r="G7" s="9">
        <v>31</v>
      </c>
      <c r="H7" s="11">
        <v>499</v>
      </c>
      <c r="I7" s="12" t="e">
        <f>VLOOKUP(F7,Invoice!$F$3:$I$20,4,FALSE)</f>
        <v>#N/A</v>
      </c>
      <c r="J7" s="12">
        <f t="shared" si="0"/>
        <v>372</v>
      </c>
      <c r="K7" s="12">
        <v>35</v>
      </c>
      <c r="L7" s="12" t="e">
        <f t="shared" si="1"/>
        <v>#N/A</v>
      </c>
    </row>
    <row r="8" spans="1:12">
      <c r="A8" s="8">
        <v>5</v>
      </c>
      <c r="B8" s="9" t="s">
        <v>25</v>
      </c>
      <c r="C8" s="9" t="s">
        <v>31</v>
      </c>
      <c r="D8" s="9" t="s">
        <v>32</v>
      </c>
      <c r="E8" s="10" t="s">
        <v>12</v>
      </c>
      <c r="F8" s="9" t="s">
        <v>2</v>
      </c>
      <c r="G8" s="9">
        <v>52</v>
      </c>
      <c r="H8" s="11">
        <v>851</v>
      </c>
      <c r="I8" s="12" t="e">
        <f>VLOOKUP(F8,Invoice!$F$3:$I$20,4,FALSE)</f>
        <v>#N/A</v>
      </c>
      <c r="J8" s="12">
        <f t="shared" si="0"/>
        <v>624</v>
      </c>
      <c r="K8" s="12">
        <v>35</v>
      </c>
      <c r="L8" s="12" t="e">
        <f t="shared" si="1"/>
        <v>#N/A</v>
      </c>
    </row>
    <row r="9" spans="1:12">
      <c r="A9" s="8">
        <v>6</v>
      </c>
      <c r="B9" s="9" t="s">
        <v>25</v>
      </c>
      <c r="C9" s="9" t="s">
        <v>33</v>
      </c>
      <c r="D9" s="9" t="s">
        <v>34</v>
      </c>
      <c r="E9" s="10" t="s">
        <v>12</v>
      </c>
      <c r="F9" s="9" t="s">
        <v>35</v>
      </c>
      <c r="G9" s="9">
        <v>38</v>
      </c>
      <c r="H9" s="11">
        <v>663</v>
      </c>
      <c r="I9" s="12">
        <v>4.8</v>
      </c>
      <c r="J9" s="12">
        <f t="shared" si="0"/>
        <v>456</v>
      </c>
      <c r="K9" s="12">
        <v>35</v>
      </c>
      <c r="L9" s="12">
        <f t="shared" si="1"/>
        <v>3673.4</v>
      </c>
    </row>
    <row r="10" spans="1:12">
      <c r="A10" s="8">
        <v>7</v>
      </c>
      <c r="B10" s="9" t="s">
        <v>25</v>
      </c>
      <c r="C10" s="9" t="s">
        <v>36</v>
      </c>
      <c r="D10" s="9" t="s">
        <v>37</v>
      </c>
      <c r="E10" s="10" t="s">
        <v>12</v>
      </c>
      <c r="F10" s="9" t="s">
        <v>35</v>
      </c>
      <c r="G10" s="9">
        <v>67</v>
      </c>
      <c r="H10" s="11">
        <v>281</v>
      </c>
      <c r="I10" s="12">
        <v>4.8</v>
      </c>
      <c r="J10" s="12">
        <f t="shared" si="0"/>
        <v>804</v>
      </c>
      <c r="K10" s="12">
        <v>35</v>
      </c>
      <c r="L10" s="12">
        <f t="shared" si="1"/>
        <v>2187.8000000000002</v>
      </c>
    </row>
    <row r="11" spans="1:12">
      <c r="A11" s="8">
        <v>8</v>
      </c>
      <c r="B11" s="9" t="s">
        <v>25</v>
      </c>
      <c r="C11" s="9" t="s">
        <v>38</v>
      </c>
      <c r="D11" s="9" t="s">
        <v>39</v>
      </c>
      <c r="E11" s="10" t="s">
        <v>12</v>
      </c>
      <c r="F11" s="9" t="s">
        <v>35</v>
      </c>
      <c r="G11" s="9">
        <v>18</v>
      </c>
      <c r="H11" s="11">
        <v>247.28</v>
      </c>
      <c r="I11" s="12">
        <v>4.8</v>
      </c>
      <c r="J11" s="12">
        <f t="shared" si="0"/>
        <v>216</v>
      </c>
      <c r="K11" s="12">
        <v>35</v>
      </c>
      <c r="L11" s="12">
        <f t="shared" si="1"/>
        <v>1437.944</v>
      </c>
    </row>
    <row r="12" spans="1:12" s="18" customFormat="1" ht="15.75">
      <c r="A12" s="13"/>
      <c r="B12" s="14"/>
      <c r="C12" s="14"/>
      <c r="D12" s="14"/>
      <c r="E12" s="15"/>
      <c r="F12" s="14"/>
      <c r="G12" s="14">
        <f>SUM(G6:G11)</f>
        <v>257</v>
      </c>
      <c r="H12" s="16">
        <f>SUM(H6:H11)</f>
        <v>3874.28</v>
      </c>
      <c r="I12" s="17"/>
      <c r="J12" s="17">
        <f>SUM(J6:J11)</f>
        <v>3084</v>
      </c>
      <c r="K12" s="17">
        <f>SUM(K6:K11)</f>
        <v>210</v>
      </c>
      <c r="L12" s="17" t="e">
        <f>SUM(L6:L11)</f>
        <v>#N/A</v>
      </c>
    </row>
    <row r="13" spans="1:12">
      <c r="A13" s="8">
        <v>9</v>
      </c>
      <c r="B13" s="9" t="s">
        <v>40</v>
      </c>
      <c r="C13" s="9" t="s">
        <v>41</v>
      </c>
      <c r="D13" s="9" t="s">
        <v>42</v>
      </c>
      <c r="E13" s="10" t="s">
        <v>12</v>
      </c>
      <c r="F13" s="9" t="s">
        <v>43</v>
      </c>
      <c r="G13" s="9">
        <v>20</v>
      </c>
      <c r="H13" s="11">
        <v>372.9</v>
      </c>
      <c r="I13" s="12">
        <v>3.8</v>
      </c>
      <c r="J13" s="12">
        <f t="shared" si="0"/>
        <v>240</v>
      </c>
      <c r="K13" s="12">
        <v>35</v>
      </c>
      <c r="L13" s="12">
        <f t="shared" si="1"/>
        <v>1692.0199999999998</v>
      </c>
    </row>
    <row r="14" spans="1:12">
      <c r="A14" s="8">
        <v>10</v>
      </c>
      <c r="B14" s="9" t="s">
        <v>40</v>
      </c>
      <c r="C14" s="9" t="s">
        <v>44</v>
      </c>
      <c r="D14" s="9" t="s">
        <v>45</v>
      </c>
      <c r="E14" s="10" t="s">
        <v>12</v>
      </c>
      <c r="F14" s="9" t="s">
        <v>46</v>
      </c>
      <c r="G14" s="9">
        <v>30</v>
      </c>
      <c r="H14" s="11">
        <v>495.96</v>
      </c>
      <c r="I14" s="12">
        <v>2.75</v>
      </c>
      <c r="J14" s="12">
        <f t="shared" si="0"/>
        <v>360</v>
      </c>
      <c r="K14" s="12">
        <v>35</v>
      </c>
      <c r="L14" s="12">
        <f t="shared" si="1"/>
        <v>1758.8899999999999</v>
      </c>
    </row>
    <row r="15" spans="1:12">
      <c r="A15" s="8">
        <v>11</v>
      </c>
      <c r="B15" s="9" t="s">
        <v>40</v>
      </c>
      <c r="C15" s="9" t="s">
        <v>47</v>
      </c>
      <c r="D15" s="9" t="s">
        <v>48</v>
      </c>
      <c r="E15" s="10" t="s">
        <v>12</v>
      </c>
      <c r="F15" s="9" t="s">
        <v>5</v>
      </c>
      <c r="G15" s="9">
        <v>5</v>
      </c>
      <c r="H15" s="11">
        <v>83.52</v>
      </c>
      <c r="I15" s="12" t="e">
        <f>VLOOKUP(F15,Invoice!$F$3:$I$20,4,FALSE)</f>
        <v>#N/A</v>
      </c>
      <c r="J15" s="12">
        <f t="shared" si="0"/>
        <v>60</v>
      </c>
      <c r="K15" s="12">
        <v>35</v>
      </c>
      <c r="L15" s="12" t="e">
        <f t="shared" si="1"/>
        <v>#N/A</v>
      </c>
    </row>
    <row r="16" spans="1:12" s="24" customFormat="1" ht="15.75">
      <c r="A16" s="19"/>
      <c r="B16" s="20"/>
      <c r="C16" s="20"/>
      <c r="D16" s="20"/>
      <c r="E16" s="21"/>
      <c r="F16" s="20"/>
      <c r="G16" s="20">
        <f>SUM(G13:G15)</f>
        <v>55</v>
      </c>
      <c r="H16" s="22">
        <f>SUM(H13:H15)</f>
        <v>952.37999999999988</v>
      </c>
      <c r="I16" s="23"/>
      <c r="J16" s="23">
        <f>SUM(J13:J15)</f>
        <v>660</v>
      </c>
      <c r="K16" s="23">
        <f>SUM(K13:K15)</f>
        <v>105</v>
      </c>
      <c r="L16" s="23" t="e">
        <f>SUM(L13:L15)</f>
        <v>#N/A</v>
      </c>
    </row>
    <row r="17" spans="1:12">
      <c r="A17" s="8">
        <v>12</v>
      </c>
      <c r="B17" s="9" t="s">
        <v>49</v>
      </c>
      <c r="C17" s="9" t="s">
        <v>50</v>
      </c>
      <c r="D17" s="9" t="s">
        <v>51</v>
      </c>
      <c r="E17" s="10" t="s">
        <v>12</v>
      </c>
      <c r="F17" s="9" t="s">
        <v>52</v>
      </c>
      <c r="G17" s="9">
        <v>44</v>
      </c>
      <c r="H17" s="11">
        <v>645.26</v>
      </c>
      <c r="I17" s="12">
        <v>2.75</v>
      </c>
      <c r="J17" s="12">
        <f t="shared" si="0"/>
        <v>528</v>
      </c>
      <c r="K17" s="12">
        <v>35</v>
      </c>
      <c r="L17" s="12">
        <f t="shared" si="1"/>
        <v>2337.4650000000001</v>
      </c>
    </row>
    <row r="18" spans="1:12">
      <c r="A18" s="8">
        <v>13</v>
      </c>
      <c r="B18" s="9" t="s">
        <v>49</v>
      </c>
      <c r="C18" s="9" t="s">
        <v>53</v>
      </c>
      <c r="D18" s="9" t="s">
        <v>54</v>
      </c>
      <c r="E18" s="10" t="s">
        <v>12</v>
      </c>
      <c r="F18" s="9" t="s">
        <v>3</v>
      </c>
      <c r="G18" s="9">
        <v>20</v>
      </c>
      <c r="H18" s="11">
        <v>502.2</v>
      </c>
      <c r="I18" s="12">
        <f>VLOOKUP(F18,Invoice!$F$3:$I$20,4,FALSE)</f>
        <v>2.75</v>
      </c>
      <c r="J18" s="12">
        <f t="shared" si="0"/>
        <v>240</v>
      </c>
      <c r="K18" s="12">
        <v>35</v>
      </c>
      <c r="L18" s="12">
        <f t="shared" si="1"/>
        <v>1656.05</v>
      </c>
    </row>
    <row r="19" spans="1:12" s="18" customFormat="1" ht="15.75">
      <c r="A19" s="13"/>
      <c r="B19" s="14"/>
      <c r="C19" s="14"/>
      <c r="D19" s="14"/>
      <c r="E19" s="15"/>
      <c r="F19" s="14"/>
      <c r="G19" s="14">
        <f>SUM(G17:G18)</f>
        <v>64</v>
      </c>
      <c r="H19" s="16">
        <f>SUM(H17:H18)</f>
        <v>1147.46</v>
      </c>
      <c r="I19" s="17"/>
      <c r="J19" s="17">
        <f>SUM(J17:J18)</f>
        <v>768</v>
      </c>
      <c r="K19" s="17">
        <f>SUM(K17:K18)</f>
        <v>70</v>
      </c>
      <c r="L19" s="17">
        <f>SUM(L17:L18)</f>
        <v>3993.5150000000003</v>
      </c>
    </row>
    <row r="20" spans="1:12">
      <c r="A20" s="8">
        <v>14</v>
      </c>
      <c r="B20" s="9" t="s">
        <v>55</v>
      </c>
      <c r="C20" s="9" t="s">
        <v>56</v>
      </c>
      <c r="D20" s="9" t="s">
        <v>57</v>
      </c>
      <c r="E20" s="10" t="s">
        <v>12</v>
      </c>
      <c r="F20" s="9" t="s">
        <v>2</v>
      </c>
      <c r="G20" s="9">
        <v>19</v>
      </c>
      <c r="H20" s="11">
        <v>238</v>
      </c>
      <c r="I20" s="12" t="e">
        <f>VLOOKUP(F20,Invoice!$F$3:$I$20,4,FALSE)</f>
        <v>#N/A</v>
      </c>
      <c r="J20" s="12">
        <f t="shared" si="0"/>
        <v>228</v>
      </c>
      <c r="K20" s="12">
        <v>35</v>
      </c>
      <c r="L20" s="12" t="e">
        <f t="shared" si="1"/>
        <v>#N/A</v>
      </c>
    </row>
    <row r="21" spans="1:12" s="18" customFormat="1" ht="15.75">
      <c r="A21" s="13"/>
      <c r="B21" s="14"/>
      <c r="C21" s="14"/>
      <c r="D21" s="14"/>
      <c r="E21" s="15"/>
      <c r="F21" s="14"/>
      <c r="G21" s="14">
        <f>SUM(G20)</f>
        <v>19</v>
      </c>
      <c r="H21" s="16">
        <f>SUM(H20)</f>
        <v>238</v>
      </c>
      <c r="I21" s="17"/>
      <c r="J21" s="17">
        <f>SUM(J20)</f>
        <v>228</v>
      </c>
      <c r="K21" s="17">
        <f>SUM(K20)</f>
        <v>35</v>
      </c>
      <c r="L21" s="17" t="e">
        <f>SUM(L20)</f>
        <v>#N/A</v>
      </c>
    </row>
    <row r="22" spans="1:12">
      <c r="A22" s="8">
        <v>15</v>
      </c>
      <c r="B22" s="9" t="s">
        <v>58</v>
      </c>
      <c r="C22" s="9" t="s">
        <v>59</v>
      </c>
      <c r="D22" s="9" t="s">
        <v>60</v>
      </c>
      <c r="E22" s="10" t="s">
        <v>12</v>
      </c>
      <c r="F22" s="9" t="s">
        <v>3</v>
      </c>
      <c r="G22" s="9">
        <v>46</v>
      </c>
      <c r="H22" s="11">
        <v>623</v>
      </c>
      <c r="I22" s="12">
        <f>VLOOKUP(F22,Invoice!$F$3:$I$20,4,FALSE)</f>
        <v>2.75</v>
      </c>
      <c r="J22" s="12">
        <f t="shared" si="0"/>
        <v>552</v>
      </c>
      <c r="K22" s="12">
        <v>35</v>
      </c>
      <c r="L22" s="12">
        <f t="shared" si="1"/>
        <v>2300.25</v>
      </c>
    </row>
    <row r="23" spans="1:12">
      <c r="A23" s="8">
        <v>16</v>
      </c>
      <c r="B23" s="9" t="s">
        <v>58</v>
      </c>
      <c r="C23" s="9" t="s">
        <v>61</v>
      </c>
      <c r="D23" s="9" t="s">
        <v>62</v>
      </c>
      <c r="E23" s="10" t="s">
        <v>12</v>
      </c>
      <c r="F23" s="9" t="s">
        <v>3</v>
      </c>
      <c r="G23" s="9">
        <v>10</v>
      </c>
      <c r="H23" s="11">
        <v>82</v>
      </c>
      <c r="I23" s="12">
        <f>VLOOKUP(F23,Invoice!$F$3:$I$20,4,FALSE)</f>
        <v>2.75</v>
      </c>
      <c r="J23" s="12">
        <f t="shared" si="0"/>
        <v>120</v>
      </c>
      <c r="K23" s="12">
        <v>35</v>
      </c>
      <c r="L23" s="12">
        <f t="shared" si="1"/>
        <v>380.5</v>
      </c>
    </row>
    <row r="24" spans="1:12">
      <c r="A24" s="8">
        <v>17</v>
      </c>
      <c r="B24" s="9" t="s">
        <v>58</v>
      </c>
      <c r="C24" s="9" t="s">
        <v>63</v>
      </c>
      <c r="D24" s="9" t="s">
        <v>64</v>
      </c>
      <c r="E24" s="10" t="s">
        <v>12</v>
      </c>
      <c r="F24" s="9" t="s">
        <v>3</v>
      </c>
      <c r="G24" s="9">
        <v>13</v>
      </c>
      <c r="H24" s="11">
        <v>276</v>
      </c>
      <c r="I24" s="12">
        <f>VLOOKUP(F24,Invoice!$F$3:$I$20,4,FALSE)</f>
        <v>2.75</v>
      </c>
      <c r="J24" s="12">
        <f t="shared" si="0"/>
        <v>156</v>
      </c>
      <c r="K24" s="12">
        <v>35</v>
      </c>
      <c r="L24" s="12">
        <f t="shared" si="1"/>
        <v>950</v>
      </c>
    </row>
    <row r="25" spans="1:12">
      <c r="A25" s="8">
        <v>18</v>
      </c>
      <c r="B25" s="9" t="s">
        <v>58</v>
      </c>
      <c r="C25" s="9" t="s">
        <v>65</v>
      </c>
      <c r="D25" s="9" t="s">
        <v>66</v>
      </c>
      <c r="E25" s="10" t="s">
        <v>12</v>
      </c>
      <c r="F25" s="9" t="s">
        <v>3</v>
      </c>
      <c r="G25" s="9">
        <v>9</v>
      </c>
      <c r="H25" s="11">
        <v>80</v>
      </c>
      <c r="I25" s="12">
        <f>VLOOKUP(F25,Invoice!$F$3:$I$20,4,FALSE)</f>
        <v>2.75</v>
      </c>
      <c r="J25" s="12">
        <f t="shared" si="0"/>
        <v>108</v>
      </c>
      <c r="K25" s="12">
        <v>35</v>
      </c>
      <c r="L25" s="12">
        <f t="shared" si="1"/>
        <v>363</v>
      </c>
    </row>
    <row r="26" spans="1:12" s="18" customFormat="1" ht="15.75">
      <c r="A26" s="13"/>
      <c r="B26" s="14"/>
      <c r="C26" s="14"/>
      <c r="D26" s="14"/>
      <c r="E26" s="15"/>
      <c r="F26" s="14"/>
      <c r="G26" s="14">
        <f>SUM(G22:G25)</f>
        <v>78</v>
      </c>
      <c r="H26" s="16">
        <f>SUM(H22:H25)</f>
        <v>1061</v>
      </c>
      <c r="I26" s="17"/>
      <c r="J26" s="17">
        <f>SUM(J22:J25)</f>
        <v>936</v>
      </c>
      <c r="K26" s="17">
        <f>SUM(K22:K25)</f>
        <v>140</v>
      </c>
      <c r="L26" s="17">
        <f>SUM(L22:L25)</f>
        <v>3993.75</v>
      </c>
    </row>
    <row r="27" spans="1:12">
      <c r="A27" s="8">
        <v>19</v>
      </c>
      <c r="B27" s="9" t="s">
        <v>67</v>
      </c>
      <c r="C27" s="9" t="s">
        <v>68</v>
      </c>
      <c r="D27" s="9" t="s">
        <v>69</v>
      </c>
      <c r="E27" s="10" t="s">
        <v>12</v>
      </c>
      <c r="F27" s="9" t="s">
        <v>3</v>
      </c>
      <c r="G27" s="9">
        <v>5</v>
      </c>
      <c r="H27" s="11">
        <v>165</v>
      </c>
      <c r="I27" s="12">
        <f>VLOOKUP(F27,Invoice!$F$3:$I$20,4,FALSE)</f>
        <v>2.75</v>
      </c>
      <c r="J27" s="12">
        <f t="shared" si="0"/>
        <v>60</v>
      </c>
      <c r="K27" s="12">
        <v>35</v>
      </c>
      <c r="L27" s="12">
        <f t="shared" si="1"/>
        <v>548.75</v>
      </c>
    </row>
    <row r="28" spans="1:12">
      <c r="A28" s="8">
        <v>20</v>
      </c>
      <c r="B28" s="9" t="s">
        <v>67</v>
      </c>
      <c r="C28" s="9" t="s">
        <v>70</v>
      </c>
      <c r="D28" s="9" t="s">
        <v>71</v>
      </c>
      <c r="E28" s="10" t="s">
        <v>12</v>
      </c>
      <c r="F28" s="9" t="s">
        <v>3</v>
      </c>
      <c r="G28" s="9">
        <v>70</v>
      </c>
      <c r="H28" s="11">
        <v>1757.7</v>
      </c>
      <c r="I28" s="12">
        <f>VLOOKUP(F28,Invoice!$F$3:$I$20,4,FALSE)</f>
        <v>2.75</v>
      </c>
      <c r="J28" s="12">
        <f t="shared" si="0"/>
        <v>840</v>
      </c>
      <c r="K28" s="12">
        <v>35</v>
      </c>
      <c r="L28" s="12">
        <f t="shared" si="1"/>
        <v>5708.6750000000002</v>
      </c>
    </row>
    <row r="29" spans="1:12">
      <c r="A29" s="8">
        <v>21</v>
      </c>
      <c r="B29" s="9" t="s">
        <v>67</v>
      </c>
      <c r="C29" s="9" t="s">
        <v>72</v>
      </c>
      <c r="D29" s="9" t="s">
        <v>73</v>
      </c>
      <c r="E29" s="10" t="s">
        <v>12</v>
      </c>
      <c r="F29" s="9" t="s">
        <v>3</v>
      </c>
      <c r="G29" s="9">
        <v>80</v>
      </c>
      <c r="H29" s="11">
        <v>1699.54</v>
      </c>
      <c r="I29" s="12">
        <f>VLOOKUP(F29,Invoice!$F$3:$I$20,4,FALSE)</f>
        <v>2.75</v>
      </c>
      <c r="J29" s="12">
        <f t="shared" si="0"/>
        <v>960</v>
      </c>
      <c r="K29" s="12">
        <v>35</v>
      </c>
      <c r="L29" s="12">
        <f t="shared" si="1"/>
        <v>5668.7349999999997</v>
      </c>
    </row>
    <row r="30" spans="1:12" s="18" customFormat="1" ht="15.75">
      <c r="A30" s="13"/>
      <c r="B30" s="14"/>
      <c r="C30" s="14"/>
      <c r="D30" s="14"/>
      <c r="E30" s="15"/>
      <c r="F30" s="14"/>
      <c r="G30" s="14">
        <f>SUM(G27:G29)</f>
        <v>155</v>
      </c>
      <c r="H30" s="16">
        <f>SUM(H27:H29)</f>
        <v>3622.24</v>
      </c>
      <c r="I30" s="17"/>
      <c r="J30" s="17">
        <f>SUM(J27:J29)</f>
        <v>1860</v>
      </c>
      <c r="K30" s="17">
        <f>SUM(K27:K29)</f>
        <v>105</v>
      </c>
      <c r="L30" s="17">
        <f>SUM(L27:L29)</f>
        <v>11926.16</v>
      </c>
    </row>
    <row r="31" spans="1:12">
      <c r="A31" s="8">
        <v>22</v>
      </c>
      <c r="B31" s="9" t="s">
        <v>74</v>
      </c>
      <c r="C31" s="9" t="s">
        <v>75</v>
      </c>
      <c r="D31" s="9" t="s">
        <v>76</v>
      </c>
      <c r="E31" s="10" t="s">
        <v>12</v>
      </c>
      <c r="F31" s="9" t="s">
        <v>77</v>
      </c>
      <c r="G31" s="9">
        <v>43</v>
      </c>
      <c r="H31" s="11">
        <v>642.47</v>
      </c>
      <c r="I31" s="12">
        <v>2.75</v>
      </c>
      <c r="J31" s="12">
        <f t="shared" si="0"/>
        <v>516</v>
      </c>
      <c r="K31" s="12">
        <v>35</v>
      </c>
      <c r="L31" s="12">
        <f t="shared" si="1"/>
        <v>2317.7925</v>
      </c>
    </row>
    <row r="32" spans="1:12" s="18" customFormat="1" ht="15.75">
      <c r="A32" s="13"/>
      <c r="B32" s="14"/>
      <c r="C32" s="14"/>
      <c r="D32" s="14"/>
      <c r="E32" s="15"/>
      <c r="F32" s="14"/>
      <c r="G32" s="14">
        <f>SUM(G31)</f>
        <v>43</v>
      </c>
      <c r="H32" s="16">
        <f>SUM(H31)</f>
        <v>642.47</v>
      </c>
      <c r="I32" s="17"/>
      <c r="J32" s="17">
        <f>SUM(J31)</f>
        <v>516</v>
      </c>
      <c r="K32" s="17">
        <f>SUM(K31)</f>
        <v>35</v>
      </c>
      <c r="L32" s="17">
        <f>SUM(L31)</f>
        <v>2317.7925</v>
      </c>
    </row>
    <row r="33" spans="1:12">
      <c r="A33" s="8">
        <v>23</v>
      </c>
      <c r="B33" s="9" t="s">
        <v>78</v>
      </c>
      <c r="C33" s="9" t="s">
        <v>79</v>
      </c>
      <c r="D33" s="9" t="s">
        <v>80</v>
      </c>
      <c r="E33" s="10" t="s">
        <v>12</v>
      </c>
      <c r="F33" s="9" t="s">
        <v>2</v>
      </c>
      <c r="G33" s="9">
        <v>59</v>
      </c>
      <c r="H33" s="11">
        <v>839</v>
      </c>
      <c r="I33" s="12" t="e">
        <f>VLOOKUP(F33,Invoice!$F$3:$I$20,4,FALSE)</f>
        <v>#N/A</v>
      </c>
      <c r="J33" s="12">
        <f t="shared" si="0"/>
        <v>708</v>
      </c>
      <c r="K33" s="12">
        <v>35</v>
      </c>
      <c r="L33" s="12" t="e">
        <f t="shared" si="1"/>
        <v>#N/A</v>
      </c>
    </row>
    <row r="34" spans="1:12">
      <c r="A34" s="8">
        <v>24</v>
      </c>
      <c r="B34" s="9" t="s">
        <v>78</v>
      </c>
      <c r="C34" s="9" t="s">
        <v>81</v>
      </c>
      <c r="D34" s="9" t="s">
        <v>82</v>
      </c>
      <c r="E34" s="10" t="s">
        <v>12</v>
      </c>
      <c r="F34" s="9" t="s">
        <v>2</v>
      </c>
      <c r="G34" s="9">
        <v>7</v>
      </c>
      <c r="H34" s="11">
        <v>171</v>
      </c>
      <c r="I34" s="12" t="e">
        <f>VLOOKUP(F34,Invoice!$F$3:$I$20,4,FALSE)</f>
        <v>#N/A</v>
      </c>
      <c r="J34" s="12">
        <f t="shared" si="0"/>
        <v>84</v>
      </c>
      <c r="K34" s="12">
        <v>35</v>
      </c>
      <c r="L34" s="12" t="e">
        <f t="shared" si="1"/>
        <v>#N/A</v>
      </c>
    </row>
    <row r="35" spans="1:12">
      <c r="A35" s="8">
        <v>25</v>
      </c>
      <c r="B35" s="9" t="s">
        <v>78</v>
      </c>
      <c r="C35" s="9" t="s">
        <v>83</v>
      </c>
      <c r="D35" s="9" t="s">
        <v>84</v>
      </c>
      <c r="E35" s="10" t="s">
        <v>12</v>
      </c>
      <c r="F35" s="9" t="s">
        <v>28</v>
      </c>
      <c r="G35" s="9">
        <v>76</v>
      </c>
      <c r="H35" s="11">
        <v>1409</v>
      </c>
      <c r="I35" s="12">
        <v>4.8</v>
      </c>
      <c r="J35" s="12">
        <f t="shared" si="0"/>
        <v>912</v>
      </c>
      <c r="K35" s="12">
        <v>35</v>
      </c>
      <c r="L35" s="12">
        <f t="shared" si="1"/>
        <v>7710.2</v>
      </c>
    </row>
    <row r="36" spans="1:12">
      <c r="A36" s="8">
        <v>26</v>
      </c>
      <c r="B36" s="9" t="s">
        <v>78</v>
      </c>
      <c r="C36" s="9" t="s">
        <v>85</v>
      </c>
      <c r="D36" s="9" t="s">
        <v>86</v>
      </c>
      <c r="E36" s="10" t="s">
        <v>12</v>
      </c>
      <c r="F36" s="9" t="s">
        <v>2</v>
      </c>
      <c r="G36" s="9">
        <v>3</v>
      </c>
      <c r="H36" s="11">
        <v>18</v>
      </c>
      <c r="I36" s="12" t="e">
        <f>VLOOKUP(F36,Invoice!$F$3:$I$20,4,FALSE)</f>
        <v>#N/A</v>
      </c>
      <c r="J36" s="12">
        <f t="shared" si="0"/>
        <v>36</v>
      </c>
      <c r="K36" s="12">
        <v>35</v>
      </c>
      <c r="L36" s="12" t="e">
        <f t="shared" si="1"/>
        <v>#N/A</v>
      </c>
    </row>
    <row r="37" spans="1:12">
      <c r="A37" s="8">
        <v>27</v>
      </c>
      <c r="B37" s="9" t="s">
        <v>78</v>
      </c>
      <c r="C37" s="9" t="s">
        <v>87</v>
      </c>
      <c r="D37" s="9" t="s">
        <v>88</v>
      </c>
      <c r="E37" s="10" t="s">
        <v>12</v>
      </c>
      <c r="F37" s="9" t="s">
        <v>3</v>
      </c>
      <c r="G37" s="9">
        <v>13</v>
      </c>
      <c r="H37" s="11">
        <v>326.43</v>
      </c>
      <c r="I37" s="12">
        <f>VLOOKUP(F37,Invoice!$F$3:$I$20,4,FALSE)</f>
        <v>2.75</v>
      </c>
      <c r="J37" s="12">
        <f t="shared" si="0"/>
        <v>156</v>
      </c>
      <c r="K37" s="12">
        <v>35</v>
      </c>
      <c r="L37" s="12">
        <f t="shared" si="1"/>
        <v>1088.6824999999999</v>
      </c>
    </row>
    <row r="38" spans="1:12">
      <c r="A38" s="8">
        <v>28</v>
      </c>
      <c r="B38" s="9" t="s">
        <v>78</v>
      </c>
      <c r="C38" s="9" t="s">
        <v>89</v>
      </c>
      <c r="D38" s="9" t="s">
        <v>90</v>
      </c>
      <c r="E38" s="10" t="s">
        <v>12</v>
      </c>
      <c r="F38" s="9" t="s">
        <v>43</v>
      </c>
      <c r="G38" s="9">
        <v>58</v>
      </c>
      <c r="H38" s="11">
        <v>885.3</v>
      </c>
      <c r="I38" s="12">
        <v>3.8</v>
      </c>
      <c r="J38" s="12">
        <f t="shared" si="0"/>
        <v>696</v>
      </c>
      <c r="K38" s="12">
        <v>35</v>
      </c>
      <c r="L38" s="12">
        <f t="shared" si="1"/>
        <v>4095.14</v>
      </c>
    </row>
    <row r="39" spans="1:12">
      <c r="A39" s="8">
        <v>29</v>
      </c>
      <c r="B39" s="9" t="s">
        <v>78</v>
      </c>
      <c r="C39" s="9" t="s">
        <v>91</v>
      </c>
      <c r="D39" s="9" t="s">
        <v>92</v>
      </c>
      <c r="E39" s="10" t="s">
        <v>12</v>
      </c>
      <c r="F39" s="9" t="s">
        <v>93</v>
      </c>
      <c r="G39" s="9">
        <v>35</v>
      </c>
      <c r="H39" s="11">
        <v>687.51</v>
      </c>
      <c r="I39" s="12">
        <v>2.75</v>
      </c>
      <c r="J39" s="12">
        <f t="shared" si="0"/>
        <v>420</v>
      </c>
      <c r="K39" s="12">
        <v>35</v>
      </c>
      <c r="L39" s="12">
        <f t="shared" si="1"/>
        <v>2345.6525000000001</v>
      </c>
    </row>
    <row r="40" spans="1:12" s="18" customFormat="1" ht="15.75">
      <c r="A40" s="13"/>
      <c r="B40" s="14"/>
      <c r="C40" s="14"/>
      <c r="D40" s="14"/>
      <c r="E40" s="15"/>
      <c r="F40" s="14"/>
      <c r="G40" s="14">
        <f>SUM(G33:G39)</f>
        <v>251</v>
      </c>
      <c r="H40" s="16">
        <f>SUM(H33:H39)</f>
        <v>4336.24</v>
      </c>
      <c r="I40" s="17"/>
      <c r="J40" s="17">
        <f>SUM(J33:J39)</f>
        <v>3012</v>
      </c>
      <c r="K40" s="17">
        <f>SUM(K33:K39)</f>
        <v>245</v>
      </c>
      <c r="L40" s="17" t="e">
        <f>SUM(L33:L39)</f>
        <v>#N/A</v>
      </c>
    </row>
    <row r="41" spans="1:12">
      <c r="A41" s="8">
        <v>30</v>
      </c>
      <c r="B41" s="9" t="s">
        <v>94</v>
      </c>
      <c r="C41" s="9" t="s">
        <v>95</v>
      </c>
      <c r="D41" s="9" t="s">
        <v>96</v>
      </c>
      <c r="E41" s="10" t="s">
        <v>12</v>
      </c>
      <c r="F41" s="9" t="s">
        <v>97</v>
      </c>
      <c r="G41" s="9">
        <v>33</v>
      </c>
      <c r="H41" s="11">
        <v>270</v>
      </c>
      <c r="I41" s="12">
        <v>1.5</v>
      </c>
      <c r="J41" s="12">
        <f t="shared" si="0"/>
        <v>396</v>
      </c>
      <c r="K41" s="12">
        <v>35</v>
      </c>
      <c r="L41" s="12">
        <f t="shared" si="1"/>
        <v>836</v>
      </c>
    </row>
    <row r="42" spans="1:12">
      <c r="A42" s="8">
        <v>31</v>
      </c>
      <c r="B42" s="9" t="s">
        <v>94</v>
      </c>
      <c r="C42" s="9" t="s">
        <v>98</v>
      </c>
      <c r="D42" s="9" t="s">
        <v>99</v>
      </c>
      <c r="E42" s="10" t="s">
        <v>12</v>
      </c>
      <c r="F42" s="9" t="s">
        <v>100</v>
      </c>
      <c r="G42" s="9">
        <v>17</v>
      </c>
      <c r="H42" s="11">
        <v>160.08000000000001</v>
      </c>
      <c r="I42" s="12">
        <v>1.5</v>
      </c>
      <c r="J42" s="12">
        <f t="shared" si="0"/>
        <v>204</v>
      </c>
      <c r="K42" s="12">
        <v>35</v>
      </c>
      <c r="L42" s="12">
        <f t="shared" si="1"/>
        <v>479.12</v>
      </c>
    </row>
    <row r="43" spans="1:12" s="18" customFormat="1" ht="15.75">
      <c r="A43" s="13"/>
      <c r="B43" s="14"/>
      <c r="C43" s="14"/>
      <c r="D43" s="14"/>
      <c r="E43" s="15"/>
      <c r="F43" s="14"/>
      <c r="G43" s="14">
        <f>SUM(G41:G42)</f>
        <v>50</v>
      </c>
      <c r="H43" s="16">
        <f>SUM(H41:H42)</f>
        <v>430.08000000000004</v>
      </c>
      <c r="I43" s="17"/>
      <c r="J43" s="17">
        <f>SUM(J41:J42)</f>
        <v>600</v>
      </c>
      <c r="K43" s="17">
        <f>SUM(K41:K42)</f>
        <v>70</v>
      </c>
      <c r="L43" s="17">
        <f>SUM(L41:L42)</f>
        <v>1315.12</v>
      </c>
    </row>
    <row r="44" spans="1:12">
      <c r="A44" s="8">
        <v>32</v>
      </c>
      <c r="B44" s="9" t="s">
        <v>101</v>
      </c>
      <c r="C44" s="9" t="s">
        <v>102</v>
      </c>
      <c r="D44" s="9" t="s">
        <v>103</v>
      </c>
      <c r="E44" s="10" t="s">
        <v>12</v>
      </c>
      <c r="F44" s="9" t="s">
        <v>3</v>
      </c>
      <c r="G44" s="9">
        <v>22</v>
      </c>
      <c r="H44" s="11">
        <v>695.86</v>
      </c>
      <c r="I44" s="12">
        <f>VLOOKUP(F44,Invoice!$F$3:$I$20,4,FALSE)</f>
        <v>2.75</v>
      </c>
      <c r="J44" s="12">
        <f t="shared" si="0"/>
        <v>264</v>
      </c>
      <c r="K44" s="12">
        <v>35</v>
      </c>
      <c r="L44" s="12">
        <f t="shared" si="1"/>
        <v>2212.6149999999998</v>
      </c>
    </row>
    <row r="45" spans="1:12" s="18" customFormat="1" ht="15.75">
      <c r="A45" s="13"/>
      <c r="B45" s="14"/>
      <c r="C45" s="14"/>
      <c r="D45" s="14"/>
      <c r="E45" s="15"/>
      <c r="F45" s="14"/>
      <c r="G45" s="14">
        <f>SUM(G44)</f>
        <v>22</v>
      </c>
      <c r="H45" s="16">
        <f>SUM(H44)</f>
        <v>695.86</v>
      </c>
      <c r="I45" s="17"/>
      <c r="J45" s="17">
        <f>SUM(J44)</f>
        <v>264</v>
      </c>
      <c r="K45" s="17">
        <f>SUM(K44)</f>
        <v>35</v>
      </c>
      <c r="L45" s="17">
        <f>SUM(L44)</f>
        <v>2212.6149999999998</v>
      </c>
    </row>
    <row r="46" spans="1:12">
      <c r="A46" s="8">
        <v>33</v>
      </c>
      <c r="B46" s="9" t="s">
        <v>104</v>
      </c>
      <c r="C46" s="9" t="s">
        <v>105</v>
      </c>
      <c r="D46" s="9" t="s">
        <v>106</v>
      </c>
      <c r="E46" s="10" t="s">
        <v>12</v>
      </c>
      <c r="F46" s="9" t="s">
        <v>5</v>
      </c>
      <c r="G46" s="9">
        <v>15</v>
      </c>
      <c r="H46" s="11">
        <v>190.32</v>
      </c>
      <c r="I46" s="12" t="e">
        <f>VLOOKUP(F46,Invoice!$F$3:$I$20,4,FALSE)</f>
        <v>#N/A</v>
      </c>
      <c r="J46" s="12">
        <f t="shared" si="0"/>
        <v>180</v>
      </c>
      <c r="K46" s="12">
        <v>35</v>
      </c>
      <c r="L46" s="12" t="e">
        <f t="shared" si="1"/>
        <v>#N/A</v>
      </c>
    </row>
    <row r="47" spans="1:12" s="18" customFormat="1" ht="15.75">
      <c r="A47" s="13"/>
      <c r="B47" s="14"/>
      <c r="C47" s="14"/>
      <c r="D47" s="14"/>
      <c r="E47" s="15"/>
      <c r="F47" s="14"/>
      <c r="G47" s="14">
        <f>SUM(G46)</f>
        <v>15</v>
      </c>
      <c r="H47" s="16">
        <f>SUM(H46)</f>
        <v>190.32</v>
      </c>
      <c r="I47" s="17"/>
      <c r="J47" s="17">
        <f>SUM(J46)</f>
        <v>180</v>
      </c>
      <c r="K47" s="17">
        <f>SUM(K46)</f>
        <v>35</v>
      </c>
      <c r="L47" s="17" t="e">
        <f>SUM(L46)</f>
        <v>#N/A</v>
      </c>
    </row>
    <row r="48" spans="1:12">
      <c r="A48" s="8">
        <v>34</v>
      </c>
      <c r="B48" s="9" t="s">
        <v>107</v>
      </c>
      <c r="C48" s="9" t="s">
        <v>108</v>
      </c>
      <c r="D48" s="9" t="s">
        <v>109</v>
      </c>
      <c r="E48" s="10" t="s">
        <v>12</v>
      </c>
      <c r="F48" s="9" t="s">
        <v>6</v>
      </c>
      <c r="G48" s="9">
        <v>79</v>
      </c>
      <c r="H48" s="11">
        <v>1695.38</v>
      </c>
      <c r="I48" s="12">
        <f>VLOOKUP(F48,Invoice!$F$3:$I$20,4,FALSE)</f>
        <v>1.5</v>
      </c>
      <c r="J48" s="12">
        <f t="shared" si="0"/>
        <v>948</v>
      </c>
      <c r="K48" s="12">
        <v>35</v>
      </c>
      <c r="L48" s="12">
        <f t="shared" si="1"/>
        <v>3526.07</v>
      </c>
    </row>
    <row r="49" spans="1:12" s="18" customFormat="1" ht="15.75">
      <c r="A49" s="13"/>
      <c r="B49" s="14"/>
      <c r="C49" s="14"/>
      <c r="D49" s="14"/>
      <c r="E49" s="15"/>
      <c r="F49" s="14"/>
      <c r="G49" s="14">
        <f>SUM(G48)</f>
        <v>79</v>
      </c>
      <c r="H49" s="16">
        <f>SUM(H48)</f>
        <v>1695.38</v>
      </c>
      <c r="I49" s="17"/>
      <c r="J49" s="17">
        <f>SUM(J48)</f>
        <v>948</v>
      </c>
      <c r="K49" s="17">
        <f>SUM(K48)</f>
        <v>35</v>
      </c>
      <c r="L49" s="17">
        <f>SUM(L48)</f>
        <v>3526.07</v>
      </c>
    </row>
    <row r="50" spans="1:12">
      <c r="A50" s="8">
        <v>35</v>
      </c>
      <c r="B50" s="9" t="s">
        <v>110</v>
      </c>
      <c r="C50" s="9" t="s">
        <v>111</v>
      </c>
      <c r="D50" s="9" t="s">
        <v>112</v>
      </c>
      <c r="E50" s="10" t="s">
        <v>12</v>
      </c>
      <c r="F50" s="9" t="s">
        <v>4</v>
      </c>
      <c r="G50" s="9">
        <v>119</v>
      </c>
      <c r="H50" s="11">
        <v>3360</v>
      </c>
      <c r="I50" s="12" t="e">
        <f>VLOOKUP(F50,Invoice!$F$3:$I$20,4,FALSE)</f>
        <v>#N/A</v>
      </c>
      <c r="J50" s="12">
        <f t="shared" si="0"/>
        <v>1428</v>
      </c>
      <c r="K50" s="12">
        <v>35</v>
      </c>
      <c r="L50" s="12" t="e">
        <f t="shared" si="1"/>
        <v>#N/A</v>
      </c>
    </row>
    <row r="51" spans="1:12">
      <c r="A51" s="8">
        <v>36</v>
      </c>
      <c r="B51" s="9" t="s">
        <v>110</v>
      </c>
      <c r="C51" s="9" t="s">
        <v>113</v>
      </c>
      <c r="D51" s="9" t="s">
        <v>114</v>
      </c>
      <c r="E51" s="10" t="s">
        <v>12</v>
      </c>
      <c r="F51" s="9" t="s">
        <v>77</v>
      </c>
      <c r="G51" s="9">
        <v>32</v>
      </c>
      <c r="H51" s="11">
        <v>775</v>
      </c>
      <c r="I51" s="12">
        <v>2.75</v>
      </c>
      <c r="J51" s="12">
        <f t="shared" si="0"/>
        <v>384</v>
      </c>
      <c r="K51" s="12">
        <v>35</v>
      </c>
      <c r="L51" s="12">
        <f t="shared" si="1"/>
        <v>2550.25</v>
      </c>
    </row>
    <row r="52" spans="1:12" s="18" customFormat="1" ht="15.75">
      <c r="A52" s="13"/>
      <c r="B52" s="14"/>
      <c r="C52" s="14"/>
      <c r="D52" s="14"/>
      <c r="E52" s="15"/>
      <c r="F52" s="14"/>
      <c r="G52" s="14">
        <f>SUM(G50:G51)</f>
        <v>151</v>
      </c>
      <c r="H52" s="16">
        <f>SUM(H50:H51)</f>
        <v>4135</v>
      </c>
      <c r="I52" s="17"/>
      <c r="J52" s="17">
        <f>SUM(J50:J51)</f>
        <v>1812</v>
      </c>
      <c r="K52" s="17">
        <f>SUM(K50:K51)</f>
        <v>70</v>
      </c>
      <c r="L52" s="17" t="e">
        <f>SUM(L50:L51)</f>
        <v>#N/A</v>
      </c>
    </row>
    <row r="53" spans="1:12">
      <c r="A53" s="8">
        <v>37</v>
      </c>
      <c r="B53" s="9" t="s">
        <v>115</v>
      </c>
      <c r="C53" s="9" t="s">
        <v>116</v>
      </c>
      <c r="D53" s="9" t="s">
        <v>117</v>
      </c>
      <c r="E53" s="10" t="s">
        <v>12</v>
      </c>
      <c r="F53" s="9" t="s">
        <v>2</v>
      </c>
      <c r="G53" s="9">
        <v>27</v>
      </c>
      <c r="H53" s="11">
        <v>583</v>
      </c>
      <c r="I53" s="12" t="e">
        <f>VLOOKUP(F53,Invoice!$F$3:$I$20,4,FALSE)</f>
        <v>#N/A</v>
      </c>
      <c r="J53" s="12">
        <f t="shared" si="0"/>
        <v>324</v>
      </c>
      <c r="K53" s="12">
        <v>35</v>
      </c>
      <c r="L53" s="12" t="e">
        <f t="shared" si="1"/>
        <v>#N/A</v>
      </c>
    </row>
    <row r="54" spans="1:12">
      <c r="A54" s="8">
        <v>38</v>
      </c>
      <c r="B54" s="9" t="s">
        <v>115</v>
      </c>
      <c r="C54" s="9" t="s">
        <v>118</v>
      </c>
      <c r="D54" s="9" t="s">
        <v>119</v>
      </c>
      <c r="E54" s="10" t="s">
        <v>12</v>
      </c>
      <c r="F54" s="9" t="s">
        <v>2</v>
      </c>
      <c r="G54" s="9">
        <v>10</v>
      </c>
      <c r="H54" s="11">
        <v>295</v>
      </c>
      <c r="I54" s="12" t="e">
        <f>VLOOKUP(F54,Invoice!$F$3:$I$20,4,FALSE)</f>
        <v>#N/A</v>
      </c>
      <c r="J54" s="12">
        <f t="shared" si="0"/>
        <v>120</v>
      </c>
      <c r="K54" s="12">
        <v>35</v>
      </c>
      <c r="L54" s="12" t="e">
        <f t="shared" si="1"/>
        <v>#N/A</v>
      </c>
    </row>
    <row r="55" spans="1:12">
      <c r="A55" s="8">
        <v>39</v>
      </c>
      <c r="B55" s="9" t="s">
        <v>115</v>
      </c>
      <c r="C55" s="9" t="s">
        <v>120</v>
      </c>
      <c r="D55" s="9" t="s">
        <v>121</v>
      </c>
      <c r="E55" s="10" t="s">
        <v>12</v>
      </c>
      <c r="F55" s="9" t="s">
        <v>22</v>
      </c>
      <c r="G55" s="9">
        <v>65</v>
      </c>
      <c r="H55" s="11">
        <v>1437</v>
      </c>
      <c r="I55" s="12">
        <v>2.75</v>
      </c>
      <c r="J55" s="12">
        <f t="shared" si="0"/>
        <v>780</v>
      </c>
      <c r="K55" s="12">
        <v>35</v>
      </c>
      <c r="L55" s="12">
        <f t="shared" si="1"/>
        <v>4766.75</v>
      </c>
    </row>
    <row r="56" spans="1:12" s="27" customFormat="1" ht="15.75">
      <c r="A56" s="13"/>
      <c r="B56" s="13"/>
      <c r="C56" s="13"/>
      <c r="D56" s="13"/>
      <c r="E56" s="13"/>
      <c r="F56" s="13"/>
      <c r="G56" s="13">
        <f>SUM(G53:G55)</f>
        <v>102</v>
      </c>
      <c r="H56" s="25">
        <f>SUM(H53:H55)</f>
        <v>2315</v>
      </c>
      <c r="I56" s="13"/>
      <c r="J56" s="26">
        <f>SUM(J53:J55)</f>
        <v>1224</v>
      </c>
      <c r="K56" s="26">
        <f>SUM(K53:K55)</f>
        <v>105</v>
      </c>
      <c r="L56" s="26" t="e">
        <f>SUM(L53:L55)</f>
        <v>#N/A</v>
      </c>
    </row>
    <row r="57" spans="1:12" s="18" customFormat="1" ht="15.75">
      <c r="A57" s="55" t="s">
        <v>122</v>
      </c>
      <c r="B57" s="56"/>
      <c r="C57" s="56"/>
      <c r="D57" s="56"/>
      <c r="E57" s="56"/>
      <c r="F57" s="57"/>
      <c r="G57" s="14">
        <f>G56+G52+G49+G47+G45+G43+G40+G32+G30+G26+G21+G19+G16+G12+G5</f>
        <v>1399</v>
      </c>
      <c r="H57" s="16">
        <f>H56+H52+H49+H47+H45+H43+H40+H32+H30+H26+H21+H19+H16+H12+H5</f>
        <v>26648.86</v>
      </c>
      <c r="I57" s="14"/>
      <c r="J57" s="17">
        <f>J56+J52+J49+J47+J45+J43+J40+J32+J30+J26+J21+J19+J16+J12+J5</f>
        <v>16788</v>
      </c>
      <c r="K57" s="17">
        <f>K56+K52+K49+K47+K45+K43+K40+K32+K30+K26+K21+K19+K16+K12+K5</f>
        <v>1365</v>
      </c>
      <c r="L57" s="17" t="e">
        <f>Invoice!#REF!</f>
        <v>#REF!</v>
      </c>
    </row>
  </sheetData>
  <mergeCells count="2">
    <mergeCell ref="A57:F57"/>
    <mergeCell ref="A1:L1"/>
  </mergeCells>
  <pageMargins left="0.15748031496062992" right="0.27559055118110237" top="0.74803149606299213" bottom="0.74803149606299213" header="0.31496062992125984" footer="0.31496062992125984"/>
  <pageSetup scale="95" fitToHeight="0" orientation="portrait" horizontalDpi="0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2025-02-12T08:59:15Z</cp:lastPrinted>
  <dcterms:created xsi:type="dcterms:W3CDTF">2023-10-09T12:38:08Z</dcterms:created>
  <dcterms:modified xsi:type="dcterms:W3CDTF">2025-02-12T08:59:16Z</dcterms:modified>
</cp:coreProperties>
</file>