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</externalReferences>
  <definedNames>
    <definedName name="_xlnm._FilterDatabase" localSheetId="1" hidden="1">Sheet1!$A$2:$L$2</definedName>
    <definedName name="_xlnm.Print_Titles" localSheetId="0">Invoice!$2:$3</definedName>
    <definedName name="_xlnm.Print_Titles" localSheetId="1">Sheet1!$2:$2</definedName>
  </definedNames>
  <calcPr calcId="144525"/>
</workbook>
</file>

<file path=xl/calcChain.xml><?xml version="1.0" encoding="utf-8"?>
<calcChain xmlns="http://schemas.openxmlformats.org/spreadsheetml/2006/main">
  <c r="H58" i="1" l="1"/>
  <c r="G58" i="1"/>
  <c r="L56" i="1"/>
  <c r="J56" i="1"/>
  <c r="J55" i="1"/>
  <c r="L55" i="1" s="1"/>
  <c r="J54" i="1"/>
  <c r="L54" i="1" s="1"/>
  <c r="J53" i="1"/>
  <c r="L53" i="1" s="1"/>
  <c r="J52" i="1"/>
  <c r="L52" i="1" s="1"/>
  <c r="J51" i="1"/>
  <c r="L51" i="1" s="1"/>
  <c r="J50" i="1"/>
  <c r="L50" i="1" s="1"/>
  <c r="J49" i="1"/>
  <c r="L49" i="1" s="1"/>
  <c r="L48" i="1"/>
  <c r="J48" i="1"/>
  <c r="J47" i="1"/>
  <c r="L47" i="1" s="1"/>
  <c r="J46" i="1"/>
  <c r="L46" i="1" s="1"/>
  <c r="J45" i="1"/>
  <c r="L45" i="1" s="1"/>
  <c r="J44" i="1"/>
  <c r="L44" i="1" s="1"/>
  <c r="J43" i="1"/>
  <c r="L43" i="1" s="1"/>
  <c r="J42" i="1"/>
  <c r="L42" i="1" s="1"/>
  <c r="J41" i="1"/>
  <c r="L41" i="1" s="1"/>
  <c r="L40" i="1"/>
  <c r="J40" i="1"/>
  <c r="J39" i="1"/>
  <c r="L39" i="1" s="1"/>
  <c r="J38" i="1"/>
  <c r="L38" i="1" s="1"/>
  <c r="J37" i="1"/>
  <c r="L37" i="1" s="1"/>
  <c r="J36" i="1"/>
  <c r="L36" i="1" s="1"/>
  <c r="J35" i="1"/>
  <c r="L35" i="1" s="1"/>
  <c r="J34" i="1"/>
  <c r="L34" i="1" s="1"/>
  <c r="J33" i="1"/>
  <c r="L33" i="1" s="1"/>
  <c r="L32" i="1"/>
  <c r="J32" i="1"/>
  <c r="J31" i="1"/>
  <c r="L31" i="1" s="1"/>
  <c r="J30" i="1"/>
  <c r="L30" i="1" s="1"/>
  <c r="J29" i="1"/>
  <c r="L29" i="1" s="1"/>
  <c r="J28" i="1"/>
  <c r="L28" i="1" s="1"/>
  <c r="J27" i="1"/>
  <c r="L27" i="1" s="1"/>
  <c r="J26" i="1"/>
  <c r="L26" i="1" s="1"/>
  <c r="J25" i="1"/>
  <c r="L25" i="1" s="1"/>
  <c r="L24" i="1"/>
  <c r="J24" i="1"/>
  <c r="J23" i="1"/>
  <c r="L23" i="1" s="1"/>
  <c r="J22" i="1"/>
  <c r="L22" i="1" s="1"/>
  <c r="J21" i="1"/>
  <c r="L21" i="1" s="1"/>
  <c r="J20" i="1"/>
  <c r="L20" i="1" s="1"/>
  <c r="J19" i="1"/>
  <c r="L19" i="1" s="1"/>
  <c r="J18" i="1"/>
  <c r="L18" i="1" s="1"/>
  <c r="J17" i="1"/>
  <c r="L17" i="1" s="1"/>
  <c r="L16" i="1"/>
  <c r="J16" i="1"/>
  <c r="J15" i="1"/>
  <c r="L15" i="1" s="1"/>
  <c r="J14" i="1"/>
  <c r="L14" i="1" s="1"/>
  <c r="J13" i="1"/>
  <c r="L13" i="1" s="1"/>
  <c r="J12" i="1"/>
  <c r="L12" i="1" s="1"/>
  <c r="J11" i="1"/>
  <c r="L11" i="1" s="1"/>
  <c r="J10" i="1"/>
  <c r="L10" i="1" s="1"/>
  <c r="J9" i="1"/>
  <c r="L9" i="1" s="1"/>
  <c r="L8" i="1"/>
  <c r="J8" i="1"/>
  <c r="J7" i="1"/>
  <c r="L7" i="1" s="1"/>
  <c r="J6" i="1"/>
  <c r="L6" i="1" s="1"/>
  <c r="J5" i="1"/>
  <c r="L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J4" i="1"/>
  <c r="L4" i="1" s="1"/>
  <c r="L57" i="1" l="1"/>
  <c r="K57" i="2" l="1"/>
  <c r="J57" i="2"/>
  <c r="H57" i="2"/>
  <c r="G57" i="2"/>
  <c r="G56" i="2"/>
  <c r="H56" i="2"/>
  <c r="J56" i="2"/>
  <c r="K56" i="2"/>
  <c r="G52" i="2"/>
  <c r="H52" i="2"/>
  <c r="J52" i="2"/>
  <c r="K52" i="2"/>
  <c r="G49" i="2"/>
  <c r="H49" i="2"/>
  <c r="J49" i="2"/>
  <c r="K49" i="2"/>
  <c r="G47" i="2"/>
  <c r="H47" i="2"/>
  <c r="J47" i="2"/>
  <c r="K47" i="2"/>
  <c r="G45" i="2"/>
  <c r="H45" i="2"/>
  <c r="J45" i="2"/>
  <c r="K45" i="2"/>
  <c r="G43" i="2"/>
  <c r="H43" i="2"/>
  <c r="J43" i="2"/>
  <c r="K43" i="2"/>
  <c r="L43" i="2"/>
  <c r="G40" i="2"/>
  <c r="H40" i="2"/>
  <c r="J40" i="2"/>
  <c r="K40" i="2"/>
  <c r="G32" i="2"/>
  <c r="H32" i="2"/>
  <c r="J32" i="2"/>
  <c r="K32" i="2"/>
  <c r="L32" i="2"/>
  <c r="G30" i="2"/>
  <c r="H30" i="2"/>
  <c r="J30" i="2"/>
  <c r="K30" i="2"/>
  <c r="G26" i="2"/>
  <c r="H26" i="2"/>
  <c r="J26" i="2"/>
  <c r="K26" i="2"/>
  <c r="G21" i="2"/>
  <c r="H21" i="2"/>
  <c r="J21" i="2"/>
  <c r="K21" i="2"/>
  <c r="G19" i="2"/>
  <c r="H19" i="2"/>
  <c r="J19" i="2"/>
  <c r="K19" i="2"/>
  <c r="K16" i="2"/>
  <c r="K12" i="2"/>
  <c r="K5" i="2"/>
  <c r="J16" i="2"/>
  <c r="H16" i="2"/>
  <c r="G16" i="2"/>
  <c r="J12" i="2"/>
  <c r="G12" i="2"/>
  <c r="H12" i="2"/>
  <c r="G5" i="2"/>
  <c r="H5" i="2"/>
  <c r="J5" i="2"/>
  <c r="L5" i="2"/>
  <c r="L55" i="2"/>
  <c r="J55" i="2"/>
  <c r="J54" i="2"/>
  <c r="I54" i="2"/>
  <c r="L54" i="2" s="1"/>
  <c r="J53" i="2"/>
  <c r="I53" i="2"/>
  <c r="L53" i="2" s="1"/>
  <c r="L56" i="2" s="1"/>
  <c r="L51" i="2"/>
  <c r="J51" i="2"/>
  <c r="J50" i="2"/>
  <c r="I50" i="2"/>
  <c r="L50" i="2" s="1"/>
  <c r="L52" i="2" s="1"/>
  <c r="J48" i="2"/>
  <c r="I48" i="2"/>
  <c r="L48" i="2" s="1"/>
  <c r="L49" i="2" s="1"/>
  <c r="J46" i="2"/>
  <c r="I46" i="2"/>
  <c r="L46" i="2" s="1"/>
  <c r="L47" i="2" s="1"/>
  <c r="J44" i="2"/>
  <c r="I44" i="2"/>
  <c r="L44" i="2" s="1"/>
  <c r="L45" i="2" s="1"/>
  <c r="J42" i="2"/>
  <c r="L42" i="2" s="1"/>
  <c r="J41" i="2"/>
  <c r="L41" i="2" s="1"/>
  <c r="J39" i="2"/>
  <c r="L39" i="2" s="1"/>
  <c r="J38" i="2"/>
  <c r="L38" i="2" s="1"/>
  <c r="J37" i="2"/>
  <c r="I37" i="2"/>
  <c r="L37" i="2" s="1"/>
  <c r="J36" i="2"/>
  <c r="I36" i="2"/>
  <c r="L36" i="2" s="1"/>
  <c r="J35" i="2"/>
  <c r="L35" i="2" s="1"/>
  <c r="J34" i="2"/>
  <c r="I34" i="2"/>
  <c r="L34" i="2" s="1"/>
  <c r="J33" i="2"/>
  <c r="I33" i="2"/>
  <c r="L33" i="2" s="1"/>
  <c r="J31" i="2"/>
  <c r="L31" i="2" s="1"/>
  <c r="J29" i="2"/>
  <c r="I29" i="2"/>
  <c r="L29" i="2" s="1"/>
  <c r="J28" i="2"/>
  <c r="I28" i="2"/>
  <c r="L28" i="2" s="1"/>
  <c r="J27" i="2"/>
  <c r="I27" i="2"/>
  <c r="L27" i="2" s="1"/>
  <c r="L30" i="2" s="1"/>
  <c r="J25" i="2"/>
  <c r="I25" i="2"/>
  <c r="L25" i="2" s="1"/>
  <c r="J24" i="2"/>
  <c r="I24" i="2"/>
  <c r="L24" i="2" s="1"/>
  <c r="J23" i="2"/>
  <c r="I23" i="2"/>
  <c r="L23" i="2" s="1"/>
  <c r="J22" i="2"/>
  <c r="I22" i="2"/>
  <c r="L22" i="2" s="1"/>
  <c r="L26" i="2" s="1"/>
  <c r="J20" i="2"/>
  <c r="I20" i="2"/>
  <c r="L20" i="2" s="1"/>
  <c r="L21" i="2" s="1"/>
  <c r="J18" i="2"/>
  <c r="I18" i="2"/>
  <c r="L18" i="2" s="1"/>
  <c r="L19" i="2" s="1"/>
  <c r="J17" i="2"/>
  <c r="L17" i="2" s="1"/>
  <c r="J15" i="2"/>
  <c r="I15" i="2"/>
  <c r="L15" i="2" s="1"/>
  <c r="L16" i="2" s="1"/>
  <c r="J14" i="2"/>
  <c r="L14" i="2" s="1"/>
  <c r="J13" i="2"/>
  <c r="L13" i="2" s="1"/>
  <c r="J11" i="2"/>
  <c r="L11" i="2" s="1"/>
  <c r="J10" i="2"/>
  <c r="L10" i="2" s="1"/>
  <c r="J9" i="2"/>
  <c r="L9" i="2" s="1"/>
  <c r="J8" i="2"/>
  <c r="I8" i="2"/>
  <c r="L8" i="2" s="1"/>
  <c r="J7" i="2"/>
  <c r="I7" i="2"/>
  <c r="L7" i="2" s="1"/>
  <c r="J6" i="2"/>
  <c r="L6" i="2" s="1"/>
  <c r="J4" i="2"/>
  <c r="L4" i="2" s="1"/>
  <c r="J3" i="2"/>
  <c r="L3" i="2" s="1"/>
  <c r="L12" i="2" l="1"/>
  <c r="L40" i="2"/>
  <c r="L57" i="2" l="1"/>
</calcChain>
</file>

<file path=xl/sharedStrings.xml><?xml version="1.0" encoding="utf-8"?>
<sst xmlns="http://schemas.openxmlformats.org/spreadsheetml/2006/main" count="546" uniqueCount="308">
  <si>
    <t>INVOICE
PRAGATI LOGISTICS,SAMANTA SAHI KHUNTIA LANE,8984191006
GST No:21AGHPB9356M1Z9</t>
  </si>
  <si>
    <t>Thanking you for your business.
PRAGATI LOGISTICS</t>
  </si>
  <si>
    <t>WEIGHT</t>
  </si>
  <si>
    <t>JEYPORE</t>
  </si>
  <si>
    <t>BERHAMPUR</t>
  </si>
  <si>
    <t>TELKOI</t>
  </si>
  <si>
    <t>LOCHAPADA BRP</t>
  </si>
  <si>
    <t>DHENKANAL</t>
  </si>
  <si>
    <t>DATE</t>
  </si>
  <si>
    <t>FROM</t>
  </si>
  <si>
    <t>DESTINATION</t>
  </si>
  <si>
    <t>CASE</t>
  </si>
  <si>
    <t>RATE</t>
  </si>
  <si>
    <t>CTC</t>
  </si>
  <si>
    <t>DD.CH.</t>
  </si>
  <si>
    <t>LR CH.</t>
  </si>
  <si>
    <t>AMT.</t>
  </si>
  <si>
    <t xml:space="preserve">TO,
M/S NEXON PAINTS PRIVATE LIMITED
Address: JAGATPUR, CUTTACK
GST No: 21AALCS8326D1ZI
</t>
  </si>
  <si>
    <t>SL.</t>
  </si>
  <si>
    <t>LR NO.</t>
  </si>
  <si>
    <t>INV.NO.</t>
  </si>
  <si>
    <t>02/10/2023</t>
  </si>
  <si>
    <t>PL/JA/16125</t>
  </si>
  <si>
    <t>59</t>
  </si>
  <si>
    <t>ASURALI</t>
  </si>
  <si>
    <t>PL/JA/16126</t>
  </si>
  <si>
    <t>57</t>
  </si>
  <si>
    <t>03/10/2023</t>
  </si>
  <si>
    <t>PL/JA/16199</t>
  </si>
  <si>
    <t>65</t>
  </si>
  <si>
    <t>KORAPUT</t>
  </si>
  <si>
    <t>PL/JA/16201</t>
  </si>
  <si>
    <t>66</t>
  </si>
  <si>
    <t>PL/JA/16204</t>
  </si>
  <si>
    <t>62</t>
  </si>
  <si>
    <t>PL/JA/16205</t>
  </si>
  <si>
    <t>58</t>
  </si>
  <si>
    <t>MALKANGIRI</t>
  </si>
  <si>
    <t>PL/JA/16207</t>
  </si>
  <si>
    <t>61</t>
  </si>
  <si>
    <t>PL/JA/16217</t>
  </si>
  <si>
    <t>63</t>
  </si>
  <si>
    <t>04/10/2023</t>
  </si>
  <si>
    <t>PL/JA/16495</t>
  </si>
  <si>
    <t>67</t>
  </si>
  <si>
    <t>BADAGADA</t>
  </si>
  <si>
    <t>PL/JA/16496</t>
  </si>
  <si>
    <t>69</t>
  </si>
  <si>
    <t>BEGUNIAPADA</t>
  </si>
  <si>
    <t>PL/JA/16503</t>
  </si>
  <si>
    <t>64</t>
  </si>
  <si>
    <t>05/10/2023</t>
  </si>
  <si>
    <t>PL/JA/16502</t>
  </si>
  <si>
    <t>60</t>
  </si>
  <si>
    <t>CHIKITI</t>
  </si>
  <si>
    <t>PL/JA/16505</t>
  </si>
  <si>
    <t>68</t>
  </si>
  <si>
    <t>07/10/2023</t>
  </si>
  <si>
    <t>PL/JA/16713</t>
  </si>
  <si>
    <t>72</t>
  </si>
  <si>
    <t>08/10/2023</t>
  </si>
  <si>
    <t>PL/JA/16746</t>
  </si>
  <si>
    <t>73</t>
  </si>
  <si>
    <t>PL/JA/16747</t>
  </si>
  <si>
    <t>71</t>
  </si>
  <si>
    <t>PL/JA/16748</t>
  </si>
  <si>
    <t>70</t>
  </si>
  <si>
    <t>PL/JA/16749</t>
  </si>
  <si>
    <t>74</t>
  </si>
  <si>
    <t>10/10/2023</t>
  </si>
  <si>
    <t>PL/JA/16916</t>
  </si>
  <si>
    <t>79</t>
  </si>
  <si>
    <t>PL/JA/16918</t>
  </si>
  <si>
    <t>76</t>
  </si>
  <si>
    <t>PL/JA/16919</t>
  </si>
  <si>
    <t>77</t>
  </si>
  <si>
    <t>11/10/2023</t>
  </si>
  <si>
    <t>PL/JA/17036</t>
  </si>
  <si>
    <t>83</t>
  </si>
  <si>
    <t>TALCHER</t>
  </si>
  <si>
    <t>12/10/2023</t>
  </si>
  <si>
    <t>PL/JA/17082</t>
  </si>
  <si>
    <t>80</t>
  </si>
  <si>
    <t>PL/JA/17084</t>
  </si>
  <si>
    <t>81</t>
  </si>
  <si>
    <t>PL/JA/17087</t>
  </si>
  <si>
    <t>78</t>
  </si>
  <si>
    <t>PL/JA/17089</t>
  </si>
  <si>
    <t>85</t>
  </si>
  <si>
    <t>PL/JA/17109</t>
  </si>
  <si>
    <t>86</t>
  </si>
  <si>
    <t>PL/JA/17116</t>
  </si>
  <si>
    <t>82</t>
  </si>
  <si>
    <t>PL/JA/17117</t>
  </si>
  <si>
    <t>84</t>
  </si>
  <si>
    <t>ANGUL</t>
  </si>
  <si>
    <t>14/10/2023</t>
  </si>
  <si>
    <t>PL/JA/17202</t>
  </si>
  <si>
    <t>88</t>
  </si>
  <si>
    <t>PITHAPUR</t>
  </si>
  <si>
    <t>PL/JA/17208</t>
  </si>
  <si>
    <t>87</t>
  </si>
  <si>
    <t>KENDRAPARA</t>
  </si>
  <si>
    <t>16/10/2023</t>
  </si>
  <si>
    <t>PL/JA/17389</t>
  </si>
  <si>
    <t>89</t>
  </si>
  <si>
    <t>17/10/2023</t>
  </si>
  <si>
    <t>PL/JA/17533</t>
  </si>
  <si>
    <t>90</t>
  </si>
  <si>
    <t>18/10/2023</t>
  </si>
  <si>
    <t>PL/JA/17639</t>
  </si>
  <si>
    <t>91</t>
  </si>
  <si>
    <t>28/10/2023</t>
  </si>
  <si>
    <t>PL/JA/18304</t>
  </si>
  <si>
    <t>93</t>
  </si>
  <si>
    <t>PL/JA/18324</t>
  </si>
  <si>
    <t>94</t>
  </si>
  <si>
    <t>31/10/2023</t>
  </si>
  <si>
    <t>PL/JA/18576</t>
  </si>
  <si>
    <t>99</t>
  </si>
  <si>
    <t>PL/JA/18577</t>
  </si>
  <si>
    <t>101</t>
  </si>
  <si>
    <t>PL/JA/18599</t>
  </si>
  <si>
    <t>96</t>
  </si>
  <si>
    <t xml:space="preserve">TOTAL </t>
  </si>
  <si>
    <t>NEXON PAINTS PVT LTD</t>
  </si>
  <si>
    <t>JAJPUR TOWN</t>
  </si>
  <si>
    <t>INV. NO.</t>
  </si>
  <si>
    <t>Kindly, verify &amp; confirm within 7 days, else GST will be filed by 20th FEB, 2024. 
GST to be paid by Consignor under Reverse Charge Mechanism(RCM) as per GST.</t>
  </si>
  <si>
    <t>Consignee Name</t>
  </si>
  <si>
    <t>BALIMELA</t>
  </si>
  <si>
    <t>maa durga hardware store malkangiri</t>
  </si>
  <si>
    <t>LAXMI NRUSINGHNATH IRON AND HARDWARE</t>
  </si>
  <si>
    <t>NIRMAL RAJ PAINTS</t>
  </si>
  <si>
    <t>SRI LAXMI FURNITURE</t>
  </si>
  <si>
    <t>SATYANARAYAN TRADERS</t>
  </si>
  <si>
    <t>RABIRATNA PAINTS AND HARDWARE</t>
  </si>
  <si>
    <t>RATH PAINTS</t>
  </si>
  <si>
    <t>02/2/2024</t>
  </si>
  <si>
    <t>PL/JA/26402</t>
  </si>
  <si>
    <t>204</t>
  </si>
  <si>
    <t>SUMANGAL HARDWARE AND COLOURS</t>
  </si>
  <si>
    <t>PL/JA/26483</t>
  </si>
  <si>
    <t>206</t>
  </si>
  <si>
    <t>PL/JA/26485</t>
  </si>
  <si>
    <t>215</t>
  </si>
  <si>
    <t>PL/JA/26486</t>
  </si>
  <si>
    <t>208</t>
  </si>
  <si>
    <t>KAMAKHYANAGAR</t>
  </si>
  <si>
    <t>laxmi paints</t>
  </si>
  <si>
    <t>PL/JA/26493</t>
  </si>
  <si>
    <t>214</t>
  </si>
  <si>
    <t xml:space="preserve">MANIKESWARI HARDWARE </t>
  </si>
  <si>
    <t>PL/JA/26494</t>
  </si>
  <si>
    <t>219</t>
  </si>
  <si>
    <t>DHANAGHARA</t>
  </si>
  <si>
    <t>PL/JA/26495</t>
  </si>
  <si>
    <t>212</t>
  </si>
  <si>
    <t>PL/JA/26496</t>
  </si>
  <si>
    <t>202</t>
  </si>
  <si>
    <t>PL/JA/26497</t>
  </si>
  <si>
    <t>209</t>
  </si>
  <si>
    <t>LUCHAPADA</t>
  </si>
  <si>
    <t>PL/JA/26498</t>
  </si>
  <si>
    <t>220</t>
  </si>
  <si>
    <t>03/2/2024</t>
  </si>
  <si>
    <t>PL/JA/26609</t>
  </si>
  <si>
    <t>211</t>
  </si>
  <si>
    <t>b j s enterprises</t>
  </si>
  <si>
    <t>PL/JA/26662</t>
  </si>
  <si>
    <t>205</t>
  </si>
  <si>
    <t>BASTA</t>
  </si>
  <si>
    <t>MATRUSHAKTI PAINTS</t>
  </si>
  <si>
    <t>PL/JA/26719</t>
  </si>
  <si>
    <t>203</t>
  </si>
  <si>
    <t>JALESWAR</t>
  </si>
  <si>
    <t>jay maa laxmi hardware jaleswar</t>
  </si>
  <si>
    <t>05/2/2024</t>
  </si>
  <si>
    <t>PL/JA/26773</t>
  </si>
  <si>
    <t>217</t>
  </si>
  <si>
    <t>ODAGAON</t>
  </si>
  <si>
    <t>SHREE RAGHUNATH HARDWARE AND SANITARY</t>
  </si>
  <si>
    <t>PL/JA/26818</t>
  </si>
  <si>
    <t>221</t>
  </si>
  <si>
    <t>PL/JA/26819</t>
  </si>
  <si>
    <t>216</t>
  </si>
  <si>
    <t>SGS PAINTS AND PIPES</t>
  </si>
  <si>
    <t>PL/JA/26822</t>
  </si>
  <si>
    <t>201</t>
  </si>
  <si>
    <t>PL/JA/26824</t>
  </si>
  <si>
    <t>210</t>
  </si>
  <si>
    <t>RAYAGADA</t>
  </si>
  <si>
    <t>PADMAVATI PAINTS and CAMICALS</t>
  </si>
  <si>
    <t>PL/JA/26826</t>
  </si>
  <si>
    <t>218</t>
  </si>
  <si>
    <t>SAMPUR</t>
  </si>
  <si>
    <t>mousumi plywood</t>
  </si>
  <si>
    <t>06/2/2024</t>
  </si>
  <si>
    <t>PL/JA/26909</t>
  </si>
  <si>
    <t>223</t>
  </si>
  <si>
    <t>PL/JA/26910</t>
  </si>
  <si>
    <t>213</t>
  </si>
  <si>
    <t>SHERAGADA</t>
  </si>
  <si>
    <t>BIJAYA PLY AND TILES</t>
  </si>
  <si>
    <t>07/2/2024</t>
  </si>
  <si>
    <t>PL/JA/26986</t>
  </si>
  <si>
    <t>224</t>
  </si>
  <si>
    <t>COLOUR PAINTS</t>
  </si>
  <si>
    <t>09/2/2024</t>
  </si>
  <si>
    <t>PL/JA/27234</t>
  </si>
  <si>
    <t>229</t>
  </si>
  <si>
    <t>BIJIPUR (PURI)</t>
  </si>
  <si>
    <t>KRISHNA SUPPLIERS</t>
  </si>
  <si>
    <t>PL/JA/27300</t>
  </si>
  <si>
    <t>225</t>
  </si>
  <si>
    <t>PL/JA/27301</t>
  </si>
  <si>
    <t>230</t>
  </si>
  <si>
    <t>10/2/2024</t>
  </si>
  <si>
    <t>PL/JA/27285</t>
  </si>
  <si>
    <t>228</t>
  </si>
  <si>
    <t>sumangali hardwareand colours</t>
  </si>
  <si>
    <t>PL/JA/27286</t>
  </si>
  <si>
    <t>227</t>
  </si>
  <si>
    <t>PL/JA/27302</t>
  </si>
  <si>
    <t>231</t>
  </si>
  <si>
    <t>12/2/2024</t>
  </si>
  <si>
    <t>PL/JA/27388</t>
  </si>
  <si>
    <t>232</t>
  </si>
  <si>
    <t>PL/JA/27389</t>
  </si>
  <si>
    <t>233</t>
  </si>
  <si>
    <t>PRATHI HARDWARE STORES</t>
  </si>
  <si>
    <t>PL/JA/27452</t>
  </si>
  <si>
    <t>234</t>
  </si>
  <si>
    <t>JAGATSINGHPUR</t>
  </si>
  <si>
    <t>SHREE KRISHNA COLOURS</t>
  </si>
  <si>
    <t>13/2/2024</t>
  </si>
  <si>
    <t>PL/JA/27583</t>
  </si>
  <si>
    <t>239</t>
  </si>
  <si>
    <t>HINJILIKATU</t>
  </si>
  <si>
    <t>siba sankar hardware</t>
  </si>
  <si>
    <t>14/2/2024</t>
  </si>
  <si>
    <t>PL/JA/27649</t>
  </si>
  <si>
    <t>237</t>
  </si>
  <si>
    <t>PL/JA/27695</t>
  </si>
  <si>
    <t>235</t>
  </si>
  <si>
    <t>DHENKIKOTE</t>
  </si>
  <si>
    <t>MAA MANGALA HARDWARE</t>
  </si>
  <si>
    <t>PL/JA/27731</t>
  </si>
  <si>
    <t>240</t>
  </si>
  <si>
    <t>PL/JA/27743</t>
  </si>
  <si>
    <t>236</t>
  </si>
  <si>
    <t>NTPC KANIHA</t>
  </si>
  <si>
    <t>B L HARDWARE</t>
  </si>
  <si>
    <t>15/2/2024</t>
  </si>
  <si>
    <t>PL/JA/27733</t>
  </si>
  <si>
    <t>241</t>
  </si>
  <si>
    <t>RABIRATNA PAINT AND HARDWARE</t>
  </si>
  <si>
    <t>17/2/2024</t>
  </si>
  <si>
    <t>PL/JA/28091</t>
  </si>
  <si>
    <t>242</t>
  </si>
  <si>
    <t>maa mangala hardware</t>
  </si>
  <si>
    <t>19/2/2024</t>
  </si>
  <si>
    <t>PL/JA/27990</t>
  </si>
  <si>
    <t>243</t>
  </si>
  <si>
    <t>PURI</t>
  </si>
  <si>
    <t>JAGANNATH TRADERS PURI</t>
  </si>
  <si>
    <t>20/2/2024</t>
  </si>
  <si>
    <t>PL/JA/28107</t>
  </si>
  <si>
    <t>248</t>
  </si>
  <si>
    <t>PL/JA/28319</t>
  </si>
  <si>
    <t>247</t>
  </si>
  <si>
    <t>maa d k doors</t>
  </si>
  <si>
    <t>21/2/2024</t>
  </si>
  <si>
    <t>PL/JA/28164</t>
  </si>
  <si>
    <t>244</t>
  </si>
  <si>
    <t>PL/JA/28166</t>
  </si>
  <si>
    <t>249</t>
  </si>
  <si>
    <t>27/2/2024</t>
  </si>
  <si>
    <t>PL/JA/28718</t>
  </si>
  <si>
    <t>259</t>
  </si>
  <si>
    <t>PL/JA/28719</t>
  </si>
  <si>
    <t>263</t>
  </si>
  <si>
    <t>PL/JA/28720</t>
  </si>
  <si>
    <t>252</t>
  </si>
  <si>
    <t>28/2/2024</t>
  </si>
  <si>
    <t>PL/JA/28829</t>
  </si>
  <si>
    <t>262</t>
  </si>
  <si>
    <t>NABARANGPUR</t>
  </si>
  <si>
    <t>raghunath traders</t>
  </si>
  <si>
    <t>PL/JA/28830</t>
  </si>
  <si>
    <t>257</t>
  </si>
  <si>
    <t>KAMATA BORIGUMA</t>
  </si>
  <si>
    <t>DHANALAXMI ENTERPRISES</t>
  </si>
  <si>
    <t>PL/JA/28831</t>
  </si>
  <si>
    <t>251</t>
  </si>
  <si>
    <t>OM SHIVAM ENTERPRISES</t>
  </si>
  <si>
    <t>PL/JA/28832</t>
  </si>
  <si>
    <t>256</t>
  </si>
  <si>
    <t>PL/JA/28833</t>
  </si>
  <si>
    <t>255</t>
  </si>
  <si>
    <t>29/2/2024</t>
  </si>
  <si>
    <t>PL/JA/28932</t>
  </si>
  <si>
    <t>270</t>
  </si>
  <si>
    <t>PL/JA/28997</t>
  </si>
  <si>
    <t>267</t>
  </si>
  <si>
    <t>SWAIN COLOUR HOUSE dhamnagar</t>
  </si>
  <si>
    <t>(RUPEES ONE LAKH NINETY TWO THOUSAND FIVE HUNDRED THIRTY THREE ONLY)</t>
  </si>
  <si>
    <t xml:space="preserve">Bill Date: 29/02/2024
Bill NO :  40719
Total Amount: 192533.00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</si>
</sst>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164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164" fontId="0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0" fontId="3" fillId="0" borderId="1" xfId="0" applyNumberFormat="1" applyFont="1" applyFill="1" applyBorder="1"/>
    <xf numFmtId="164" fontId="3" fillId="0" borderId="1" xfId="0" applyNumberFormat="1" applyFont="1" applyBorder="1"/>
    <xf numFmtId="2" fontId="3" fillId="0" borderId="1" xfId="0" applyNumberFormat="1" applyFont="1" applyBorder="1"/>
    <xf numFmtId="0" fontId="3" fillId="0" borderId="0" xfId="0" applyNumberFormat="1" applyFont="1"/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right" vertical="center"/>
    </xf>
    <xf numFmtId="0" fontId="0" fillId="0" borderId="0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1" fillId="0" borderId="0" xfId="0" applyNumberFormat="1" applyFont="1" applyBorder="1"/>
    <xf numFmtId="2" fontId="0" fillId="0" borderId="0" xfId="0" applyNumberFormat="1" applyFont="1" applyBorder="1"/>
    <xf numFmtId="0" fontId="1" fillId="0" borderId="5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 vertic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/>
    <xf numFmtId="164" fontId="0" fillId="2" borderId="1" xfId="0" applyNumberFormat="1" applyFont="1" applyFill="1" applyBorder="1"/>
    <xf numFmtId="2" fontId="0" fillId="2" borderId="1" xfId="0" applyNumberFormat="1" applyFont="1" applyFill="1" applyBorder="1"/>
    <xf numFmtId="0" fontId="1" fillId="2" borderId="0" xfId="0" applyNumberFormat="1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6</xdr:col>
      <xdr:colOff>142874</xdr:colOff>
      <xdr:row>0</xdr:row>
      <xdr:rowOff>819150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4124325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3-24/BILL/SEPTEMBER,%202023/NEXON%20PAINT%20PVT%20LT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JEYPORE</v>
          </cell>
          <cell r="G4">
            <v>25</v>
          </cell>
          <cell r="H4">
            <v>507</v>
          </cell>
          <cell r="I4">
            <v>4.8</v>
          </cell>
        </row>
        <row r="5">
          <cell r="F5" t="str">
            <v>BERHAMPUR</v>
          </cell>
          <cell r="G5">
            <v>8</v>
          </cell>
          <cell r="H5">
            <v>186</v>
          </cell>
          <cell r="I5">
            <v>2.75</v>
          </cell>
        </row>
        <row r="6">
          <cell r="F6" t="str">
            <v>BERHAMPUR</v>
          </cell>
          <cell r="G6">
            <v>20</v>
          </cell>
          <cell r="H6">
            <v>309.18</v>
          </cell>
          <cell r="I6">
            <v>2.75</v>
          </cell>
        </row>
        <row r="7">
          <cell r="F7" t="str">
            <v>BERHAMPUR</v>
          </cell>
          <cell r="G7">
            <v>3</v>
          </cell>
          <cell r="H7">
            <v>50.52</v>
          </cell>
          <cell r="I7">
            <v>2.75</v>
          </cell>
        </row>
        <row r="8">
          <cell r="F8" t="str">
            <v>PATRAPUR</v>
          </cell>
          <cell r="G8">
            <v>9</v>
          </cell>
          <cell r="H8">
            <v>274.2</v>
          </cell>
          <cell r="I8">
            <v>3.8</v>
          </cell>
        </row>
        <row r="9">
          <cell r="F9" t="str">
            <v>TELKOI</v>
          </cell>
          <cell r="G9">
            <v>151</v>
          </cell>
          <cell r="H9">
            <v>2952</v>
          </cell>
          <cell r="I9">
            <v>3.8</v>
          </cell>
        </row>
        <row r="10">
          <cell r="F10" t="str">
            <v>JALESWAR</v>
          </cell>
          <cell r="G10">
            <v>32</v>
          </cell>
          <cell r="H10">
            <v>879</v>
          </cell>
          <cell r="I10">
            <v>2.75</v>
          </cell>
        </row>
        <row r="11">
          <cell r="F11" t="str">
            <v>LOCHAPADA BRP</v>
          </cell>
          <cell r="G11">
            <v>10</v>
          </cell>
          <cell r="H11">
            <v>160.6</v>
          </cell>
          <cell r="I11">
            <v>2.75</v>
          </cell>
        </row>
        <row r="12">
          <cell r="F12" t="str">
            <v>KEONJHAR</v>
          </cell>
          <cell r="G12">
            <v>36</v>
          </cell>
          <cell r="H12">
            <v>713.83</v>
          </cell>
          <cell r="I12">
            <v>2.75</v>
          </cell>
        </row>
        <row r="13">
          <cell r="F13" t="str">
            <v>LUCHAPADA</v>
          </cell>
          <cell r="G13">
            <v>9</v>
          </cell>
          <cell r="H13">
            <v>185.87</v>
          </cell>
          <cell r="I13">
            <v>2.75</v>
          </cell>
        </row>
        <row r="14">
          <cell r="F14" t="str">
            <v>JAGATPUR</v>
          </cell>
          <cell r="G14">
            <v>17</v>
          </cell>
          <cell r="H14">
            <v>210</v>
          </cell>
          <cell r="I14">
            <v>1.5</v>
          </cell>
        </row>
        <row r="15">
          <cell r="F15" t="str">
            <v>ATHAGARH</v>
          </cell>
          <cell r="G15">
            <v>33</v>
          </cell>
          <cell r="H15">
            <v>490.88</v>
          </cell>
          <cell r="I15">
            <v>1.5</v>
          </cell>
        </row>
        <row r="16">
          <cell r="F16" t="str">
            <v>BHANJKIA KASHIPUR</v>
          </cell>
          <cell r="G16">
            <v>113</v>
          </cell>
          <cell r="H16">
            <v>2878.3</v>
          </cell>
          <cell r="I16">
            <v>3.8</v>
          </cell>
        </row>
        <row r="17">
          <cell r="F17" t="str">
            <v>DHENKANAL</v>
          </cell>
          <cell r="G17">
            <v>77</v>
          </cell>
          <cell r="H17">
            <v>1616.11</v>
          </cell>
          <cell r="I17">
            <v>1.5</v>
          </cell>
        </row>
        <row r="18">
          <cell r="F18" t="str">
            <v xml:space="preserve">BELLAGUNTHA </v>
          </cell>
          <cell r="G18">
            <v>90</v>
          </cell>
          <cell r="H18">
            <v>1523.11</v>
          </cell>
          <cell r="I18">
            <v>3.8</v>
          </cell>
        </row>
        <row r="19">
          <cell r="F19" t="str">
            <v>PATRAPUR</v>
          </cell>
          <cell r="G19">
            <v>83</v>
          </cell>
          <cell r="H19">
            <v>374.3</v>
          </cell>
          <cell r="I19">
            <v>3.8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abSelected="1" topLeftCell="A37" workbookViewId="0">
      <selection activeCell="M59" sqref="M59"/>
    </sheetView>
  </sheetViews>
  <sheetFormatPr defaultRowHeight="15"/>
  <cols>
    <col min="1" max="1" width="4.42578125" style="1" customWidth="1"/>
    <col min="2" max="2" width="9.7109375" style="1" bestFit="1" customWidth="1"/>
    <col min="3" max="3" width="11.7109375" style="1" bestFit="1" customWidth="1"/>
    <col min="4" max="4" width="8.28515625" style="1" bestFit="1" customWidth="1"/>
    <col min="5" max="5" width="6.42578125" style="1" bestFit="1" customWidth="1"/>
    <col min="6" max="6" width="19.28515625" style="1" bestFit="1" customWidth="1"/>
    <col min="7" max="7" width="7" style="1" customWidth="1"/>
    <col min="8" max="8" width="9.5703125" style="5" bestFit="1" customWidth="1"/>
    <col min="9" max="9" width="6" style="2" customWidth="1"/>
    <col min="10" max="10" width="8.140625" style="2" customWidth="1"/>
    <col min="11" max="11" width="6.5703125" style="2" customWidth="1"/>
    <col min="12" max="12" width="9.5703125" style="2" bestFit="1" customWidth="1"/>
    <col min="13" max="13" width="42.7109375" style="1" bestFit="1" customWidth="1"/>
    <col min="14" max="16384" width="9.140625" style="1"/>
  </cols>
  <sheetData>
    <row r="1" spans="1:13" ht="71.25" customHeight="1">
      <c r="A1" s="44"/>
      <c r="B1" s="44"/>
      <c r="C1" s="44"/>
      <c r="D1" s="44"/>
      <c r="E1" s="44"/>
      <c r="F1" s="44"/>
      <c r="G1" s="44"/>
      <c r="H1" s="39" t="s">
        <v>0</v>
      </c>
      <c r="I1" s="40"/>
      <c r="J1" s="40"/>
      <c r="K1" s="40"/>
      <c r="L1" s="41"/>
    </row>
    <row r="2" spans="1:13" ht="72.75" customHeight="1">
      <c r="A2" s="44" t="s">
        <v>17</v>
      </c>
      <c r="B2" s="44"/>
      <c r="C2" s="44"/>
      <c r="D2" s="44"/>
      <c r="E2" s="44"/>
      <c r="F2" s="44"/>
      <c r="G2" s="44"/>
      <c r="H2" s="39" t="s">
        <v>307</v>
      </c>
      <c r="I2" s="40"/>
      <c r="J2" s="40"/>
      <c r="K2" s="40"/>
      <c r="L2" s="41"/>
    </row>
    <row r="3" spans="1:13" s="4" customFormat="1" ht="14.25" customHeight="1">
      <c r="A3" s="31" t="s">
        <v>18</v>
      </c>
      <c r="B3" s="31" t="s">
        <v>8</v>
      </c>
      <c r="C3" s="31" t="s">
        <v>19</v>
      </c>
      <c r="D3" s="31" t="s">
        <v>127</v>
      </c>
      <c r="E3" s="31" t="s">
        <v>9</v>
      </c>
      <c r="F3" s="31" t="s">
        <v>10</v>
      </c>
      <c r="G3" s="31" t="s">
        <v>11</v>
      </c>
      <c r="H3" s="7" t="s">
        <v>2</v>
      </c>
      <c r="I3" s="30" t="s">
        <v>12</v>
      </c>
      <c r="J3" s="30" t="s">
        <v>14</v>
      </c>
      <c r="K3" s="30" t="s">
        <v>15</v>
      </c>
      <c r="L3" s="30" t="s">
        <v>16</v>
      </c>
      <c r="M3" s="31" t="s">
        <v>129</v>
      </c>
    </row>
    <row r="4" spans="1:13" s="4" customFormat="1" ht="14.25" customHeight="1">
      <c r="A4" s="8">
        <v>1</v>
      </c>
      <c r="B4" s="9" t="s">
        <v>138</v>
      </c>
      <c r="C4" s="9" t="s">
        <v>139</v>
      </c>
      <c r="D4" s="9" t="s">
        <v>140</v>
      </c>
      <c r="E4" s="13" t="s">
        <v>13</v>
      </c>
      <c r="F4" s="9" t="s">
        <v>54</v>
      </c>
      <c r="G4" s="9">
        <v>137</v>
      </c>
      <c r="H4" s="11">
        <v>2369.3200000000002</v>
      </c>
      <c r="I4" s="12">
        <v>2.75</v>
      </c>
      <c r="J4" s="12">
        <f t="shared" ref="J4:J35" si="0">G4*12</f>
        <v>1644</v>
      </c>
      <c r="K4" s="12">
        <v>25</v>
      </c>
      <c r="L4" s="12">
        <f t="shared" ref="L4:L35" si="1">H4*I4+J4+K4</f>
        <v>8184.63</v>
      </c>
      <c r="M4" s="9" t="s">
        <v>141</v>
      </c>
    </row>
    <row r="5" spans="1:13" s="4" customFormat="1" ht="14.25" customHeight="1">
      <c r="A5" s="8">
        <f>A4+1</f>
        <v>2</v>
      </c>
      <c r="B5" s="9" t="s">
        <v>138</v>
      </c>
      <c r="C5" s="9" t="s">
        <v>142</v>
      </c>
      <c r="D5" s="9" t="s">
        <v>143</v>
      </c>
      <c r="E5" s="13" t="s">
        <v>13</v>
      </c>
      <c r="F5" s="9" t="s">
        <v>7</v>
      </c>
      <c r="G5" s="9">
        <v>11</v>
      </c>
      <c r="H5" s="11">
        <v>203</v>
      </c>
      <c r="I5" s="12">
        <v>1.5</v>
      </c>
      <c r="J5" s="12">
        <f t="shared" si="0"/>
        <v>132</v>
      </c>
      <c r="K5" s="12">
        <v>25</v>
      </c>
      <c r="L5" s="12">
        <f t="shared" si="1"/>
        <v>461.5</v>
      </c>
      <c r="M5" s="9" t="s">
        <v>137</v>
      </c>
    </row>
    <row r="6" spans="1:13" s="4" customFormat="1" ht="14.25" customHeight="1">
      <c r="A6" s="8">
        <f t="shared" ref="A6:A56" si="2">A5+1</f>
        <v>3</v>
      </c>
      <c r="B6" s="9" t="s">
        <v>138</v>
      </c>
      <c r="C6" s="9" t="s">
        <v>144</v>
      </c>
      <c r="D6" s="9" t="s">
        <v>145</v>
      </c>
      <c r="E6" s="13" t="s">
        <v>13</v>
      </c>
      <c r="F6" s="9" t="s">
        <v>7</v>
      </c>
      <c r="G6" s="9">
        <v>20</v>
      </c>
      <c r="H6" s="11">
        <v>517</v>
      </c>
      <c r="I6" s="12">
        <v>1.5</v>
      </c>
      <c r="J6" s="12">
        <f t="shared" si="0"/>
        <v>240</v>
      </c>
      <c r="K6" s="12">
        <v>25</v>
      </c>
      <c r="L6" s="12">
        <f t="shared" si="1"/>
        <v>1040.5</v>
      </c>
      <c r="M6" s="9" t="s">
        <v>137</v>
      </c>
    </row>
    <row r="7" spans="1:13" s="4" customFormat="1" ht="14.25" customHeight="1">
      <c r="A7" s="8">
        <f t="shared" si="2"/>
        <v>4</v>
      </c>
      <c r="B7" s="9" t="s">
        <v>138</v>
      </c>
      <c r="C7" s="9" t="s">
        <v>146</v>
      </c>
      <c r="D7" s="9" t="s">
        <v>147</v>
      </c>
      <c r="E7" s="13" t="s">
        <v>13</v>
      </c>
      <c r="F7" s="9" t="s">
        <v>148</v>
      </c>
      <c r="G7" s="9">
        <v>12</v>
      </c>
      <c r="H7" s="11">
        <v>230.4</v>
      </c>
      <c r="I7" s="12">
        <v>1.5</v>
      </c>
      <c r="J7" s="12">
        <f t="shared" si="0"/>
        <v>144</v>
      </c>
      <c r="K7" s="12">
        <v>25</v>
      </c>
      <c r="L7" s="12">
        <f t="shared" si="1"/>
        <v>514.6</v>
      </c>
      <c r="M7" s="9" t="s">
        <v>149</v>
      </c>
    </row>
    <row r="8" spans="1:13" s="4" customFormat="1" ht="14.25" customHeight="1">
      <c r="A8" s="8">
        <f t="shared" si="2"/>
        <v>5</v>
      </c>
      <c r="B8" s="9" t="s">
        <v>138</v>
      </c>
      <c r="C8" s="9" t="s">
        <v>150</v>
      </c>
      <c r="D8" s="9" t="s">
        <v>151</v>
      </c>
      <c r="E8" s="13" t="s">
        <v>13</v>
      </c>
      <c r="F8" s="9" t="s">
        <v>4</v>
      </c>
      <c r="G8" s="9">
        <v>13</v>
      </c>
      <c r="H8" s="11">
        <v>266</v>
      </c>
      <c r="I8" s="12">
        <v>2.75</v>
      </c>
      <c r="J8" s="12">
        <f t="shared" si="0"/>
        <v>156</v>
      </c>
      <c r="K8" s="12">
        <v>25</v>
      </c>
      <c r="L8" s="12">
        <f t="shared" si="1"/>
        <v>912.5</v>
      </c>
      <c r="M8" s="9" t="s">
        <v>152</v>
      </c>
    </row>
    <row r="9" spans="1:13" s="4" customFormat="1" ht="14.25" customHeight="1">
      <c r="A9" s="8">
        <f t="shared" si="2"/>
        <v>6</v>
      </c>
      <c r="B9" s="9" t="s">
        <v>138</v>
      </c>
      <c r="C9" s="9" t="s">
        <v>153</v>
      </c>
      <c r="D9" s="9" t="s">
        <v>154</v>
      </c>
      <c r="E9" s="13" t="s">
        <v>13</v>
      </c>
      <c r="F9" s="9" t="s">
        <v>155</v>
      </c>
      <c r="G9" s="9">
        <v>2</v>
      </c>
      <c r="H9" s="11">
        <v>125</v>
      </c>
      <c r="I9" s="12">
        <v>2.75</v>
      </c>
      <c r="J9" s="12">
        <f t="shared" si="0"/>
        <v>24</v>
      </c>
      <c r="K9" s="12">
        <v>25</v>
      </c>
      <c r="L9" s="12">
        <f t="shared" si="1"/>
        <v>392.75</v>
      </c>
      <c r="M9" s="9" t="s">
        <v>132</v>
      </c>
    </row>
    <row r="10" spans="1:13" s="4" customFormat="1" ht="14.25" customHeight="1">
      <c r="A10" s="8">
        <f t="shared" si="2"/>
        <v>7</v>
      </c>
      <c r="B10" s="9" t="s">
        <v>138</v>
      </c>
      <c r="C10" s="9" t="s">
        <v>156</v>
      </c>
      <c r="D10" s="9" t="s">
        <v>157</v>
      </c>
      <c r="E10" s="13" t="s">
        <v>13</v>
      </c>
      <c r="F10" s="9" t="s">
        <v>155</v>
      </c>
      <c r="G10" s="9">
        <v>8</v>
      </c>
      <c r="H10" s="11">
        <v>71</v>
      </c>
      <c r="I10" s="12">
        <v>2.75</v>
      </c>
      <c r="J10" s="12">
        <f t="shared" si="0"/>
        <v>96</v>
      </c>
      <c r="K10" s="12">
        <v>25</v>
      </c>
      <c r="L10" s="12">
        <f t="shared" si="1"/>
        <v>316.25</v>
      </c>
      <c r="M10" s="9" t="s">
        <v>132</v>
      </c>
    </row>
    <row r="11" spans="1:13" s="4" customFormat="1" ht="14.25" customHeight="1">
      <c r="A11" s="8">
        <f t="shared" si="2"/>
        <v>8</v>
      </c>
      <c r="B11" s="9" t="s">
        <v>138</v>
      </c>
      <c r="C11" s="9" t="s">
        <v>158</v>
      </c>
      <c r="D11" s="9" t="s">
        <v>159</v>
      </c>
      <c r="E11" s="13" t="s">
        <v>13</v>
      </c>
      <c r="F11" s="9" t="s">
        <v>155</v>
      </c>
      <c r="G11" s="9">
        <v>45</v>
      </c>
      <c r="H11" s="11">
        <v>498</v>
      </c>
      <c r="I11" s="12">
        <v>2.75</v>
      </c>
      <c r="J11" s="12">
        <f t="shared" si="0"/>
        <v>540</v>
      </c>
      <c r="K11" s="12">
        <v>25</v>
      </c>
      <c r="L11" s="12">
        <f t="shared" si="1"/>
        <v>1934.5</v>
      </c>
      <c r="M11" s="9" t="s">
        <v>132</v>
      </c>
    </row>
    <row r="12" spans="1:13" s="4" customFormat="1" ht="14.25" customHeight="1">
      <c r="A12" s="8">
        <f t="shared" si="2"/>
        <v>9</v>
      </c>
      <c r="B12" s="9" t="s">
        <v>138</v>
      </c>
      <c r="C12" s="9" t="s">
        <v>160</v>
      </c>
      <c r="D12" s="9" t="s">
        <v>161</v>
      </c>
      <c r="E12" s="13" t="s">
        <v>13</v>
      </c>
      <c r="F12" s="9" t="s">
        <v>162</v>
      </c>
      <c r="G12" s="9">
        <v>69</v>
      </c>
      <c r="H12" s="11">
        <v>1298</v>
      </c>
      <c r="I12" s="12">
        <v>2.75</v>
      </c>
      <c r="J12" s="12">
        <f t="shared" si="0"/>
        <v>828</v>
      </c>
      <c r="K12" s="12">
        <v>25</v>
      </c>
      <c r="L12" s="12">
        <f t="shared" si="1"/>
        <v>4422.5</v>
      </c>
      <c r="M12" s="9" t="s">
        <v>136</v>
      </c>
    </row>
    <row r="13" spans="1:13" s="4" customFormat="1" ht="14.25" customHeight="1">
      <c r="A13" s="8">
        <f t="shared" si="2"/>
        <v>10</v>
      </c>
      <c r="B13" s="9" t="s">
        <v>138</v>
      </c>
      <c r="C13" s="9" t="s">
        <v>163</v>
      </c>
      <c r="D13" s="9" t="s">
        <v>164</v>
      </c>
      <c r="E13" s="13" t="s">
        <v>13</v>
      </c>
      <c r="F13" s="9" t="s">
        <v>162</v>
      </c>
      <c r="G13" s="9">
        <v>1</v>
      </c>
      <c r="H13" s="11">
        <v>15.07</v>
      </c>
      <c r="I13" s="12">
        <v>2.75</v>
      </c>
      <c r="J13" s="12">
        <f t="shared" si="0"/>
        <v>12</v>
      </c>
      <c r="K13" s="12">
        <v>25</v>
      </c>
      <c r="L13" s="12">
        <f t="shared" si="1"/>
        <v>78.442499999999995</v>
      </c>
      <c r="M13" s="9" t="s">
        <v>136</v>
      </c>
    </row>
    <row r="14" spans="1:13" s="4" customFormat="1" ht="14.25" customHeight="1">
      <c r="A14" s="8">
        <f t="shared" si="2"/>
        <v>11</v>
      </c>
      <c r="B14" s="9" t="s">
        <v>165</v>
      </c>
      <c r="C14" s="9" t="s">
        <v>166</v>
      </c>
      <c r="D14" s="9" t="s">
        <v>167</v>
      </c>
      <c r="E14" s="13" t="s">
        <v>13</v>
      </c>
      <c r="F14" s="9" t="s">
        <v>4</v>
      </c>
      <c r="G14" s="9">
        <v>170</v>
      </c>
      <c r="H14" s="11">
        <v>4131.6400000000003</v>
      </c>
      <c r="I14" s="12">
        <v>2.75</v>
      </c>
      <c r="J14" s="12">
        <f t="shared" si="0"/>
        <v>2040</v>
      </c>
      <c r="K14" s="12">
        <v>25</v>
      </c>
      <c r="L14" s="12">
        <f t="shared" si="1"/>
        <v>13427.01</v>
      </c>
      <c r="M14" s="9" t="s">
        <v>168</v>
      </c>
    </row>
    <row r="15" spans="1:13" s="4" customFormat="1" ht="14.25" customHeight="1">
      <c r="A15" s="8">
        <f t="shared" si="2"/>
        <v>12</v>
      </c>
      <c r="B15" s="9" t="s">
        <v>165</v>
      </c>
      <c r="C15" s="9" t="s">
        <v>169</v>
      </c>
      <c r="D15" s="9" t="s">
        <v>170</v>
      </c>
      <c r="E15" s="13" t="s">
        <v>13</v>
      </c>
      <c r="F15" s="9" t="s">
        <v>171</v>
      </c>
      <c r="G15" s="9">
        <v>9</v>
      </c>
      <c r="H15" s="11">
        <v>261.35000000000002</v>
      </c>
      <c r="I15" s="12">
        <v>2.75</v>
      </c>
      <c r="J15" s="12">
        <f t="shared" si="0"/>
        <v>108</v>
      </c>
      <c r="K15" s="12">
        <v>25</v>
      </c>
      <c r="L15" s="12">
        <f t="shared" si="1"/>
        <v>851.71250000000009</v>
      </c>
      <c r="M15" s="9" t="s">
        <v>172</v>
      </c>
    </row>
    <row r="16" spans="1:13" s="4" customFormat="1" ht="14.25" customHeight="1">
      <c r="A16" s="8">
        <f t="shared" si="2"/>
        <v>13</v>
      </c>
      <c r="B16" s="9" t="s">
        <v>165</v>
      </c>
      <c r="C16" s="9" t="s">
        <v>173</v>
      </c>
      <c r="D16" s="9" t="s">
        <v>174</v>
      </c>
      <c r="E16" s="13" t="s">
        <v>13</v>
      </c>
      <c r="F16" s="9" t="s">
        <v>175</v>
      </c>
      <c r="G16" s="9">
        <v>51</v>
      </c>
      <c r="H16" s="11">
        <v>1238.44</v>
      </c>
      <c r="I16" s="12">
        <v>2.75</v>
      </c>
      <c r="J16" s="12">
        <f t="shared" si="0"/>
        <v>612</v>
      </c>
      <c r="K16" s="12">
        <v>25</v>
      </c>
      <c r="L16" s="12">
        <f t="shared" si="1"/>
        <v>4042.71</v>
      </c>
      <c r="M16" s="9" t="s">
        <v>176</v>
      </c>
    </row>
    <row r="17" spans="1:13" s="4" customFormat="1" ht="14.25" customHeight="1">
      <c r="A17" s="8">
        <f t="shared" si="2"/>
        <v>14</v>
      </c>
      <c r="B17" s="9" t="s">
        <v>177</v>
      </c>
      <c r="C17" s="9" t="s">
        <v>178</v>
      </c>
      <c r="D17" s="9" t="s">
        <v>179</v>
      </c>
      <c r="E17" s="13" t="s">
        <v>13</v>
      </c>
      <c r="F17" s="9" t="s">
        <v>180</v>
      </c>
      <c r="G17" s="9">
        <v>71</v>
      </c>
      <c r="H17" s="11">
        <v>1216.3399999999999</v>
      </c>
      <c r="I17" s="12">
        <v>2.75</v>
      </c>
      <c r="J17" s="12">
        <f t="shared" si="0"/>
        <v>852</v>
      </c>
      <c r="K17" s="12">
        <v>25</v>
      </c>
      <c r="L17" s="12">
        <f t="shared" si="1"/>
        <v>4221.9349999999995</v>
      </c>
      <c r="M17" s="9" t="s">
        <v>181</v>
      </c>
    </row>
    <row r="18" spans="1:13" s="4" customFormat="1" ht="14.25" customHeight="1">
      <c r="A18" s="8">
        <f t="shared" si="2"/>
        <v>15</v>
      </c>
      <c r="B18" s="9" t="s">
        <v>177</v>
      </c>
      <c r="C18" s="9" t="s">
        <v>182</v>
      </c>
      <c r="D18" s="9" t="s">
        <v>183</v>
      </c>
      <c r="E18" s="13" t="s">
        <v>13</v>
      </c>
      <c r="F18" s="9" t="s">
        <v>130</v>
      </c>
      <c r="G18" s="9">
        <v>5</v>
      </c>
      <c r="H18" s="11">
        <v>50</v>
      </c>
      <c r="I18" s="12">
        <v>4.8</v>
      </c>
      <c r="J18" s="12">
        <f t="shared" si="0"/>
        <v>60</v>
      </c>
      <c r="K18" s="12">
        <v>25</v>
      </c>
      <c r="L18" s="12">
        <f t="shared" si="1"/>
        <v>325</v>
      </c>
      <c r="M18" s="9" t="s">
        <v>131</v>
      </c>
    </row>
    <row r="19" spans="1:13" s="4" customFormat="1" ht="14.25" customHeight="1">
      <c r="A19" s="8">
        <f t="shared" si="2"/>
        <v>16</v>
      </c>
      <c r="B19" s="9" t="s">
        <v>177</v>
      </c>
      <c r="C19" s="9" t="s">
        <v>184</v>
      </c>
      <c r="D19" s="9" t="s">
        <v>185</v>
      </c>
      <c r="E19" s="13" t="s">
        <v>13</v>
      </c>
      <c r="F19" s="9" t="s">
        <v>3</v>
      </c>
      <c r="G19" s="9">
        <v>57</v>
      </c>
      <c r="H19" s="11">
        <v>835</v>
      </c>
      <c r="I19" s="12">
        <v>4.8</v>
      </c>
      <c r="J19" s="12">
        <f t="shared" si="0"/>
        <v>684</v>
      </c>
      <c r="K19" s="12">
        <v>25</v>
      </c>
      <c r="L19" s="12">
        <f t="shared" si="1"/>
        <v>4717</v>
      </c>
      <c r="M19" s="9" t="s">
        <v>186</v>
      </c>
    </row>
    <row r="20" spans="1:13" s="4" customFormat="1" ht="14.25" customHeight="1">
      <c r="A20" s="8">
        <f t="shared" si="2"/>
        <v>17</v>
      </c>
      <c r="B20" s="9" t="s">
        <v>177</v>
      </c>
      <c r="C20" s="9" t="s">
        <v>187</v>
      </c>
      <c r="D20" s="9" t="s">
        <v>188</v>
      </c>
      <c r="E20" s="13" t="s">
        <v>13</v>
      </c>
      <c r="F20" s="9" t="s">
        <v>130</v>
      </c>
      <c r="G20" s="9">
        <v>15</v>
      </c>
      <c r="H20" s="11">
        <v>474</v>
      </c>
      <c r="I20" s="12">
        <v>4.8</v>
      </c>
      <c r="J20" s="12">
        <f t="shared" si="0"/>
        <v>180</v>
      </c>
      <c r="K20" s="12">
        <v>25</v>
      </c>
      <c r="L20" s="12">
        <f t="shared" si="1"/>
        <v>2480.1999999999998</v>
      </c>
      <c r="M20" s="9" t="s">
        <v>131</v>
      </c>
    </row>
    <row r="21" spans="1:13" s="4" customFormat="1" ht="14.25" customHeight="1">
      <c r="A21" s="8">
        <f t="shared" si="2"/>
        <v>18</v>
      </c>
      <c r="B21" s="9" t="s">
        <v>177</v>
      </c>
      <c r="C21" s="9" t="s">
        <v>189</v>
      </c>
      <c r="D21" s="9" t="s">
        <v>190</v>
      </c>
      <c r="E21" s="13" t="s">
        <v>13</v>
      </c>
      <c r="F21" s="9" t="s">
        <v>191</v>
      </c>
      <c r="G21" s="9">
        <v>44</v>
      </c>
      <c r="H21" s="11">
        <v>821</v>
      </c>
      <c r="I21" s="12">
        <v>4.8</v>
      </c>
      <c r="J21" s="12">
        <f t="shared" si="0"/>
        <v>528</v>
      </c>
      <c r="K21" s="12">
        <v>25</v>
      </c>
      <c r="L21" s="12">
        <f t="shared" si="1"/>
        <v>4493.7999999999993</v>
      </c>
      <c r="M21" s="9" t="s">
        <v>192</v>
      </c>
    </row>
    <row r="22" spans="1:13" s="4" customFormat="1" ht="14.25" customHeight="1">
      <c r="A22" s="8">
        <f t="shared" si="2"/>
        <v>19</v>
      </c>
      <c r="B22" s="9" t="s">
        <v>177</v>
      </c>
      <c r="C22" s="9" t="s">
        <v>193</v>
      </c>
      <c r="D22" s="9" t="s">
        <v>194</v>
      </c>
      <c r="E22" s="13" t="s">
        <v>13</v>
      </c>
      <c r="F22" s="9" t="s">
        <v>195</v>
      </c>
      <c r="G22" s="9">
        <v>31</v>
      </c>
      <c r="H22" s="11">
        <v>570.34</v>
      </c>
      <c r="I22" s="12">
        <v>1.5</v>
      </c>
      <c r="J22" s="12">
        <f t="shared" si="0"/>
        <v>372</v>
      </c>
      <c r="K22" s="12">
        <v>25</v>
      </c>
      <c r="L22" s="12">
        <f t="shared" si="1"/>
        <v>1252.51</v>
      </c>
      <c r="M22" s="9" t="s">
        <v>196</v>
      </c>
    </row>
    <row r="23" spans="1:13" s="4" customFormat="1" ht="14.25" customHeight="1">
      <c r="A23" s="8">
        <f t="shared" si="2"/>
        <v>20</v>
      </c>
      <c r="B23" s="9" t="s">
        <v>197</v>
      </c>
      <c r="C23" s="9" t="s">
        <v>198</v>
      </c>
      <c r="D23" s="9" t="s">
        <v>199</v>
      </c>
      <c r="E23" s="13" t="s">
        <v>13</v>
      </c>
      <c r="F23" s="9" t="s">
        <v>45</v>
      </c>
      <c r="G23" s="9">
        <v>45</v>
      </c>
      <c r="H23" s="11">
        <v>800.41</v>
      </c>
      <c r="I23" s="12">
        <v>3.8</v>
      </c>
      <c r="J23" s="12">
        <f t="shared" si="0"/>
        <v>540</v>
      </c>
      <c r="K23" s="12">
        <v>25</v>
      </c>
      <c r="L23" s="12">
        <f t="shared" si="1"/>
        <v>3606.5579999999995</v>
      </c>
      <c r="M23" s="9" t="s">
        <v>135</v>
      </c>
    </row>
    <row r="24" spans="1:13" s="4" customFormat="1" ht="14.25" customHeight="1">
      <c r="A24" s="8">
        <f t="shared" si="2"/>
        <v>21</v>
      </c>
      <c r="B24" s="9" t="s">
        <v>197</v>
      </c>
      <c r="C24" s="9" t="s">
        <v>200</v>
      </c>
      <c r="D24" s="9" t="s">
        <v>201</v>
      </c>
      <c r="E24" s="13" t="s">
        <v>13</v>
      </c>
      <c r="F24" s="9" t="s">
        <v>202</v>
      </c>
      <c r="G24" s="9">
        <v>52</v>
      </c>
      <c r="H24" s="11">
        <v>950.5</v>
      </c>
      <c r="I24" s="12">
        <v>2.75</v>
      </c>
      <c r="J24" s="12">
        <f t="shared" si="0"/>
        <v>624</v>
      </c>
      <c r="K24" s="12">
        <v>25</v>
      </c>
      <c r="L24" s="12">
        <f t="shared" si="1"/>
        <v>3262.875</v>
      </c>
      <c r="M24" s="9" t="s">
        <v>203</v>
      </c>
    </row>
    <row r="25" spans="1:13" s="4" customFormat="1" ht="14.25" customHeight="1">
      <c r="A25" s="8">
        <f t="shared" si="2"/>
        <v>22</v>
      </c>
      <c r="B25" s="9" t="s">
        <v>204</v>
      </c>
      <c r="C25" s="9" t="s">
        <v>205</v>
      </c>
      <c r="D25" s="9" t="s">
        <v>206</v>
      </c>
      <c r="E25" s="13" t="s">
        <v>13</v>
      </c>
      <c r="F25" s="9" t="s">
        <v>126</v>
      </c>
      <c r="G25" s="9">
        <v>50</v>
      </c>
      <c r="H25" s="11">
        <v>947.91</v>
      </c>
      <c r="I25" s="12">
        <v>1.5</v>
      </c>
      <c r="J25" s="12">
        <f t="shared" si="0"/>
        <v>600</v>
      </c>
      <c r="K25" s="12">
        <v>25</v>
      </c>
      <c r="L25" s="12">
        <f t="shared" si="1"/>
        <v>2046.865</v>
      </c>
      <c r="M25" s="9" t="s">
        <v>207</v>
      </c>
    </row>
    <row r="26" spans="1:13" s="4" customFormat="1" ht="14.25" customHeight="1">
      <c r="A26" s="8">
        <f t="shared" si="2"/>
        <v>23</v>
      </c>
      <c r="B26" s="9" t="s">
        <v>208</v>
      </c>
      <c r="C26" s="9" t="s">
        <v>209</v>
      </c>
      <c r="D26" s="9" t="s">
        <v>210</v>
      </c>
      <c r="E26" s="13" t="s">
        <v>13</v>
      </c>
      <c r="F26" s="9" t="s">
        <v>211</v>
      </c>
      <c r="G26" s="9">
        <v>112</v>
      </c>
      <c r="H26" s="11">
        <v>1963.22</v>
      </c>
      <c r="I26" s="12">
        <v>1.5</v>
      </c>
      <c r="J26" s="12">
        <f t="shared" si="0"/>
        <v>1344</v>
      </c>
      <c r="K26" s="12">
        <v>25</v>
      </c>
      <c r="L26" s="12">
        <f t="shared" si="1"/>
        <v>4313.83</v>
      </c>
      <c r="M26" s="9" t="s">
        <v>212</v>
      </c>
    </row>
    <row r="27" spans="1:13" s="4" customFormat="1" ht="14.25" customHeight="1">
      <c r="A27" s="8">
        <f t="shared" si="2"/>
        <v>24</v>
      </c>
      <c r="B27" s="9" t="s">
        <v>208</v>
      </c>
      <c r="C27" s="9" t="s">
        <v>213</v>
      </c>
      <c r="D27" s="9" t="s">
        <v>214</v>
      </c>
      <c r="E27" s="13" t="s">
        <v>13</v>
      </c>
      <c r="F27" s="9" t="s">
        <v>202</v>
      </c>
      <c r="G27" s="9">
        <v>9</v>
      </c>
      <c r="H27" s="11">
        <v>285.27999999999997</v>
      </c>
      <c r="I27" s="12">
        <v>2.75</v>
      </c>
      <c r="J27" s="12">
        <f t="shared" si="0"/>
        <v>108</v>
      </c>
      <c r="K27" s="12">
        <v>25</v>
      </c>
      <c r="L27" s="12">
        <f t="shared" si="1"/>
        <v>917.52</v>
      </c>
      <c r="M27" s="9" t="s">
        <v>203</v>
      </c>
    </row>
    <row r="28" spans="1:13" s="4" customFormat="1" ht="14.25" customHeight="1">
      <c r="A28" s="8">
        <f t="shared" si="2"/>
        <v>25</v>
      </c>
      <c r="B28" s="9" t="s">
        <v>208</v>
      </c>
      <c r="C28" s="9" t="s">
        <v>215</v>
      </c>
      <c r="D28" s="9" t="s">
        <v>216</v>
      </c>
      <c r="E28" s="13" t="s">
        <v>13</v>
      </c>
      <c r="F28" s="9" t="s">
        <v>45</v>
      </c>
      <c r="G28" s="9">
        <v>27</v>
      </c>
      <c r="H28" s="11">
        <v>346.76</v>
      </c>
      <c r="I28" s="12">
        <v>3.8</v>
      </c>
      <c r="J28" s="12">
        <f t="shared" si="0"/>
        <v>324</v>
      </c>
      <c r="K28" s="12">
        <v>25</v>
      </c>
      <c r="L28" s="12">
        <f t="shared" si="1"/>
        <v>1666.6879999999999</v>
      </c>
      <c r="M28" s="9" t="s">
        <v>135</v>
      </c>
    </row>
    <row r="29" spans="1:13" s="4" customFormat="1" ht="14.25" customHeight="1">
      <c r="A29" s="8">
        <f t="shared" si="2"/>
        <v>26</v>
      </c>
      <c r="B29" s="9" t="s">
        <v>217</v>
      </c>
      <c r="C29" s="9" t="s">
        <v>218</v>
      </c>
      <c r="D29" s="9" t="s">
        <v>219</v>
      </c>
      <c r="E29" s="13" t="s">
        <v>13</v>
      </c>
      <c r="F29" s="9" t="s">
        <v>54</v>
      </c>
      <c r="G29" s="9">
        <v>31</v>
      </c>
      <c r="H29" s="11">
        <v>381.61</v>
      </c>
      <c r="I29" s="12">
        <v>2.75</v>
      </c>
      <c r="J29" s="12">
        <f t="shared" si="0"/>
        <v>372</v>
      </c>
      <c r="K29" s="12">
        <v>25</v>
      </c>
      <c r="L29" s="12">
        <f t="shared" si="1"/>
        <v>1446.4275</v>
      </c>
      <c r="M29" s="9" t="s">
        <v>220</v>
      </c>
    </row>
    <row r="30" spans="1:13" s="4" customFormat="1" ht="14.25" customHeight="1">
      <c r="A30" s="8">
        <f t="shared" si="2"/>
        <v>27</v>
      </c>
      <c r="B30" s="9" t="s">
        <v>217</v>
      </c>
      <c r="C30" s="9" t="s">
        <v>221</v>
      </c>
      <c r="D30" s="9" t="s">
        <v>222</v>
      </c>
      <c r="E30" s="13" t="s">
        <v>13</v>
      </c>
      <c r="F30" s="9" t="s">
        <v>155</v>
      </c>
      <c r="G30" s="9">
        <v>163</v>
      </c>
      <c r="H30" s="11">
        <v>2587.31</v>
      </c>
      <c r="I30" s="12">
        <v>2.75</v>
      </c>
      <c r="J30" s="12">
        <f t="shared" si="0"/>
        <v>1956</v>
      </c>
      <c r="K30" s="12">
        <v>25</v>
      </c>
      <c r="L30" s="12">
        <f t="shared" si="1"/>
        <v>9096.1025000000009</v>
      </c>
      <c r="M30" s="9" t="s">
        <v>132</v>
      </c>
    </row>
    <row r="31" spans="1:13" s="4" customFormat="1" ht="14.25" customHeight="1">
      <c r="A31" s="8">
        <f t="shared" si="2"/>
        <v>28</v>
      </c>
      <c r="B31" s="9" t="s">
        <v>217</v>
      </c>
      <c r="C31" s="9" t="s">
        <v>223</v>
      </c>
      <c r="D31" s="9" t="s">
        <v>224</v>
      </c>
      <c r="E31" s="13" t="s">
        <v>13</v>
      </c>
      <c r="F31" s="9" t="s">
        <v>48</v>
      </c>
      <c r="G31" s="9">
        <v>37</v>
      </c>
      <c r="H31" s="11">
        <v>1076.25</v>
      </c>
      <c r="I31" s="12">
        <v>2.75</v>
      </c>
      <c r="J31" s="12">
        <f t="shared" si="0"/>
        <v>444</v>
      </c>
      <c r="K31" s="12">
        <v>25</v>
      </c>
      <c r="L31" s="12">
        <f t="shared" si="1"/>
        <v>3428.6875</v>
      </c>
      <c r="M31" s="9" t="s">
        <v>134</v>
      </c>
    </row>
    <row r="32" spans="1:13" s="4" customFormat="1" ht="14.25" customHeight="1">
      <c r="A32" s="8">
        <f t="shared" si="2"/>
        <v>29</v>
      </c>
      <c r="B32" s="9" t="s">
        <v>225</v>
      </c>
      <c r="C32" s="9" t="s">
        <v>226</v>
      </c>
      <c r="D32" s="9" t="s">
        <v>227</v>
      </c>
      <c r="E32" s="13" t="s">
        <v>13</v>
      </c>
      <c r="F32" s="9" t="s">
        <v>162</v>
      </c>
      <c r="G32" s="9">
        <v>14</v>
      </c>
      <c r="H32" s="11">
        <v>179.2</v>
      </c>
      <c r="I32" s="12">
        <v>2.75</v>
      </c>
      <c r="J32" s="12">
        <f t="shared" si="0"/>
        <v>168</v>
      </c>
      <c r="K32" s="12">
        <v>25</v>
      </c>
      <c r="L32" s="12">
        <f t="shared" si="1"/>
        <v>685.8</v>
      </c>
      <c r="M32" s="9" t="s">
        <v>136</v>
      </c>
    </row>
    <row r="33" spans="1:13" s="4" customFormat="1" ht="14.25" customHeight="1">
      <c r="A33" s="8">
        <f t="shared" si="2"/>
        <v>30</v>
      </c>
      <c r="B33" s="9" t="s">
        <v>225</v>
      </c>
      <c r="C33" s="9" t="s">
        <v>228</v>
      </c>
      <c r="D33" s="9" t="s">
        <v>229</v>
      </c>
      <c r="E33" s="13" t="s">
        <v>13</v>
      </c>
      <c r="F33" s="9" t="s">
        <v>4</v>
      </c>
      <c r="G33" s="9">
        <v>20</v>
      </c>
      <c r="H33" s="11">
        <v>502.2</v>
      </c>
      <c r="I33" s="12">
        <v>2.75</v>
      </c>
      <c r="J33" s="12">
        <f t="shared" si="0"/>
        <v>240</v>
      </c>
      <c r="K33" s="12">
        <v>25</v>
      </c>
      <c r="L33" s="12">
        <f t="shared" si="1"/>
        <v>1646.05</v>
      </c>
      <c r="M33" s="9" t="s">
        <v>230</v>
      </c>
    </row>
    <row r="34" spans="1:13" s="4" customFormat="1" ht="14.25" customHeight="1">
      <c r="A34" s="8">
        <f t="shared" si="2"/>
        <v>31</v>
      </c>
      <c r="B34" s="9" t="s">
        <v>225</v>
      </c>
      <c r="C34" s="9" t="s">
        <v>231</v>
      </c>
      <c r="D34" s="9" t="s">
        <v>232</v>
      </c>
      <c r="E34" s="13" t="s">
        <v>13</v>
      </c>
      <c r="F34" s="9" t="s">
        <v>233</v>
      </c>
      <c r="G34" s="9">
        <v>22</v>
      </c>
      <c r="H34" s="11">
        <v>586.5</v>
      </c>
      <c r="I34" s="12">
        <v>1.5</v>
      </c>
      <c r="J34" s="12">
        <f t="shared" si="0"/>
        <v>264</v>
      </c>
      <c r="K34" s="12">
        <v>25</v>
      </c>
      <c r="L34" s="12">
        <f t="shared" si="1"/>
        <v>1168.75</v>
      </c>
      <c r="M34" s="9" t="s">
        <v>234</v>
      </c>
    </row>
    <row r="35" spans="1:13" s="4" customFormat="1" ht="14.25" customHeight="1">
      <c r="A35" s="8">
        <f t="shared" si="2"/>
        <v>32</v>
      </c>
      <c r="B35" s="9" t="s">
        <v>235</v>
      </c>
      <c r="C35" s="9" t="s">
        <v>236</v>
      </c>
      <c r="D35" s="9" t="s">
        <v>237</v>
      </c>
      <c r="E35" s="13" t="s">
        <v>13</v>
      </c>
      <c r="F35" s="9" t="s">
        <v>238</v>
      </c>
      <c r="G35" s="9">
        <v>250</v>
      </c>
      <c r="H35" s="11">
        <v>4772</v>
      </c>
      <c r="I35" s="12">
        <v>2.75</v>
      </c>
      <c r="J35" s="12">
        <f t="shared" si="0"/>
        <v>3000</v>
      </c>
      <c r="K35" s="12">
        <v>25</v>
      </c>
      <c r="L35" s="12">
        <f t="shared" si="1"/>
        <v>16148</v>
      </c>
      <c r="M35" s="9" t="s">
        <v>239</v>
      </c>
    </row>
    <row r="36" spans="1:13" s="4" customFormat="1" ht="14.25" customHeight="1">
      <c r="A36" s="8">
        <f t="shared" si="2"/>
        <v>33</v>
      </c>
      <c r="B36" s="9" t="s">
        <v>240</v>
      </c>
      <c r="C36" s="9" t="s">
        <v>241</v>
      </c>
      <c r="D36" s="9" t="s">
        <v>242</v>
      </c>
      <c r="E36" s="13" t="s">
        <v>13</v>
      </c>
      <c r="F36" s="9" t="s">
        <v>3</v>
      </c>
      <c r="G36" s="9">
        <v>11</v>
      </c>
      <c r="H36" s="11">
        <v>327.88</v>
      </c>
      <c r="I36" s="12">
        <v>4.8</v>
      </c>
      <c r="J36" s="12">
        <f t="shared" ref="J36:J56" si="3">G36*12</f>
        <v>132</v>
      </c>
      <c r="K36" s="12">
        <v>25</v>
      </c>
      <c r="L36" s="12">
        <f t="shared" ref="L36:L67" si="4">H36*I36+J36+K36</f>
        <v>1730.8239999999998</v>
      </c>
      <c r="M36" s="9" t="s">
        <v>186</v>
      </c>
    </row>
    <row r="37" spans="1:13" s="4" customFormat="1" ht="14.25" customHeight="1">
      <c r="A37" s="8">
        <f t="shared" si="2"/>
        <v>34</v>
      </c>
      <c r="B37" s="9" t="s">
        <v>240</v>
      </c>
      <c r="C37" s="9" t="s">
        <v>243</v>
      </c>
      <c r="D37" s="9" t="s">
        <v>244</v>
      </c>
      <c r="E37" s="13" t="s">
        <v>13</v>
      </c>
      <c r="F37" s="9" t="s">
        <v>245</v>
      </c>
      <c r="G37" s="9">
        <v>85</v>
      </c>
      <c r="H37" s="11">
        <v>1462.24</v>
      </c>
      <c r="I37" s="12">
        <v>2.75</v>
      </c>
      <c r="J37" s="12">
        <f t="shared" si="3"/>
        <v>1020</v>
      </c>
      <c r="K37" s="12">
        <v>25</v>
      </c>
      <c r="L37" s="12">
        <f t="shared" si="4"/>
        <v>5066.16</v>
      </c>
      <c r="M37" s="9" t="s">
        <v>246</v>
      </c>
    </row>
    <row r="38" spans="1:13" s="4" customFormat="1" ht="14.25" customHeight="1">
      <c r="A38" s="8">
        <f t="shared" si="2"/>
        <v>35</v>
      </c>
      <c r="B38" s="9" t="s">
        <v>240</v>
      </c>
      <c r="C38" s="9" t="s">
        <v>247</v>
      </c>
      <c r="D38" s="9" t="s">
        <v>248</v>
      </c>
      <c r="E38" s="13" t="s">
        <v>13</v>
      </c>
      <c r="F38" s="9" t="s">
        <v>4</v>
      </c>
      <c r="G38" s="9">
        <v>10</v>
      </c>
      <c r="H38" s="11">
        <v>147.69999999999999</v>
      </c>
      <c r="I38" s="12">
        <v>2.75</v>
      </c>
      <c r="J38" s="12">
        <f t="shared" si="3"/>
        <v>120</v>
      </c>
      <c r="K38" s="12">
        <v>25</v>
      </c>
      <c r="L38" s="12">
        <f t="shared" si="4"/>
        <v>551.17499999999995</v>
      </c>
      <c r="M38" s="9" t="s">
        <v>152</v>
      </c>
    </row>
    <row r="39" spans="1:13" s="4" customFormat="1" ht="14.25" customHeight="1">
      <c r="A39" s="8">
        <f t="shared" si="2"/>
        <v>36</v>
      </c>
      <c r="B39" s="9" t="s">
        <v>240</v>
      </c>
      <c r="C39" s="9" t="s">
        <v>249</v>
      </c>
      <c r="D39" s="9" t="s">
        <v>250</v>
      </c>
      <c r="E39" s="13" t="s">
        <v>13</v>
      </c>
      <c r="F39" s="9" t="s">
        <v>251</v>
      </c>
      <c r="G39" s="9">
        <v>13</v>
      </c>
      <c r="H39" s="11">
        <v>173.98</v>
      </c>
      <c r="I39" s="12">
        <v>2.75</v>
      </c>
      <c r="J39" s="12">
        <f t="shared" si="3"/>
        <v>156</v>
      </c>
      <c r="K39" s="12">
        <v>25</v>
      </c>
      <c r="L39" s="12">
        <f t="shared" si="4"/>
        <v>659.44499999999994</v>
      </c>
      <c r="M39" s="9" t="s">
        <v>252</v>
      </c>
    </row>
    <row r="40" spans="1:13" s="4" customFormat="1" ht="14.25" customHeight="1">
      <c r="A40" s="8">
        <f t="shared" si="2"/>
        <v>37</v>
      </c>
      <c r="B40" s="9" t="s">
        <v>253</v>
      </c>
      <c r="C40" s="9" t="s">
        <v>254</v>
      </c>
      <c r="D40" s="9" t="s">
        <v>255</v>
      </c>
      <c r="E40" s="13" t="s">
        <v>13</v>
      </c>
      <c r="F40" s="9" t="s">
        <v>4</v>
      </c>
      <c r="G40" s="9">
        <v>52</v>
      </c>
      <c r="H40" s="11">
        <v>1492</v>
      </c>
      <c r="I40" s="12">
        <v>2.75</v>
      </c>
      <c r="J40" s="12">
        <f t="shared" si="3"/>
        <v>624</v>
      </c>
      <c r="K40" s="12">
        <v>25</v>
      </c>
      <c r="L40" s="12">
        <f t="shared" si="4"/>
        <v>4752</v>
      </c>
      <c r="M40" s="9" t="s">
        <v>256</v>
      </c>
    </row>
    <row r="41" spans="1:13" s="4" customFormat="1" ht="14.25" customHeight="1">
      <c r="A41" s="8">
        <f t="shared" si="2"/>
        <v>38</v>
      </c>
      <c r="B41" s="9" t="s">
        <v>257</v>
      </c>
      <c r="C41" s="9" t="s">
        <v>258</v>
      </c>
      <c r="D41" s="9" t="s">
        <v>259</v>
      </c>
      <c r="E41" s="13" t="s">
        <v>13</v>
      </c>
      <c r="F41" s="9" t="s">
        <v>4</v>
      </c>
      <c r="G41" s="9">
        <v>24</v>
      </c>
      <c r="H41" s="11">
        <v>440.16</v>
      </c>
      <c r="I41" s="12">
        <v>2.75</v>
      </c>
      <c r="J41" s="12">
        <f t="shared" si="3"/>
        <v>288</v>
      </c>
      <c r="K41" s="12">
        <v>25</v>
      </c>
      <c r="L41" s="12">
        <f t="shared" si="4"/>
        <v>1523.44</v>
      </c>
      <c r="M41" s="9" t="s">
        <v>260</v>
      </c>
    </row>
    <row r="42" spans="1:13" s="4" customFormat="1" ht="14.25" customHeight="1">
      <c r="A42" s="8">
        <f t="shared" si="2"/>
        <v>39</v>
      </c>
      <c r="B42" s="9" t="s">
        <v>261</v>
      </c>
      <c r="C42" s="9" t="s">
        <v>262</v>
      </c>
      <c r="D42" s="9" t="s">
        <v>263</v>
      </c>
      <c r="E42" s="13" t="s">
        <v>13</v>
      </c>
      <c r="F42" s="9" t="s">
        <v>264</v>
      </c>
      <c r="G42" s="9">
        <v>42</v>
      </c>
      <c r="H42" s="11">
        <v>624</v>
      </c>
      <c r="I42" s="12">
        <v>1.5</v>
      </c>
      <c r="J42" s="12">
        <f t="shared" si="3"/>
        <v>504</v>
      </c>
      <c r="K42" s="12">
        <v>25</v>
      </c>
      <c r="L42" s="12">
        <f t="shared" si="4"/>
        <v>1465</v>
      </c>
      <c r="M42" s="9" t="s">
        <v>265</v>
      </c>
    </row>
    <row r="43" spans="1:13" s="4" customFormat="1" ht="14.25" customHeight="1">
      <c r="A43" s="8">
        <f t="shared" si="2"/>
        <v>40</v>
      </c>
      <c r="B43" s="9" t="s">
        <v>266</v>
      </c>
      <c r="C43" s="9" t="s">
        <v>267</v>
      </c>
      <c r="D43" s="9" t="s">
        <v>268</v>
      </c>
      <c r="E43" s="13" t="s">
        <v>13</v>
      </c>
      <c r="F43" s="9" t="s">
        <v>130</v>
      </c>
      <c r="G43" s="9">
        <v>49</v>
      </c>
      <c r="H43" s="11">
        <v>923.22</v>
      </c>
      <c r="I43" s="12">
        <v>4.8</v>
      </c>
      <c r="J43" s="12">
        <f t="shared" si="3"/>
        <v>588</v>
      </c>
      <c r="K43" s="12">
        <v>25</v>
      </c>
      <c r="L43" s="12">
        <f t="shared" si="4"/>
        <v>5044.4560000000001</v>
      </c>
      <c r="M43" s="9" t="s">
        <v>131</v>
      </c>
    </row>
    <row r="44" spans="1:13" s="4" customFormat="1" ht="14.25" customHeight="1">
      <c r="A44" s="8">
        <f t="shared" si="2"/>
        <v>41</v>
      </c>
      <c r="B44" s="9" t="s">
        <v>266</v>
      </c>
      <c r="C44" s="9" t="s">
        <v>269</v>
      </c>
      <c r="D44" s="9" t="s">
        <v>270</v>
      </c>
      <c r="E44" s="13" t="s">
        <v>13</v>
      </c>
      <c r="F44" s="9" t="s">
        <v>4</v>
      </c>
      <c r="G44" s="9">
        <v>20</v>
      </c>
      <c r="H44" s="11">
        <v>458.5</v>
      </c>
      <c r="I44" s="12">
        <v>2.75</v>
      </c>
      <c r="J44" s="12">
        <f t="shared" si="3"/>
        <v>240</v>
      </c>
      <c r="K44" s="12">
        <v>25</v>
      </c>
      <c r="L44" s="12">
        <f t="shared" si="4"/>
        <v>1525.875</v>
      </c>
      <c r="M44" s="9" t="s">
        <v>271</v>
      </c>
    </row>
    <row r="45" spans="1:13" s="4" customFormat="1" ht="14.25" customHeight="1">
      <c r="A45" s="8">
        <f t="shared" si="2"/>
        <v>42</v>
      </c>
      <c r="B45" s="9" t="s">
        <v>272</v>
      </c>
      <c r="C45" s="9" t="s">
        <v>273</v>
      </c>
      <c r="D45" s="9" t="s">
        <v>274</v>
      </c>
      <c r="E45" s="13" t="s">
        <v>13</v>
      </c>
      <c r="F45" s="9" t="s">
        <v>4</v>
      </c>
      <c r="G45" s="9">
        <v>50</v>
      </c>
      <c r="H45" s="11">
        <v>1101.08</v>
      </c>
      <c r="I45" s="12">
        <v>2.75</v>
      </c>
      <c r="J45" s="12">
        <f t="shared" si="3"/>
        <v>600</v>
      </c>
      <c r="K45" s="12">
        <v>25</v>
      </c>
      <c r="L45" s="12">
        <f t="shared" si="4"/>
        <v>3652.97</v>
      </c>
      <c r="M45" s="9" t="s">
        <v>133</v>
      </c>
    </row>
    <row r="46" spans="1:13" s="4" customFormat="1" ht="14.25" customHeight="1">
      <c r="A46" s="8">
        <f t="shared" si="2"/>
        <v>43</v>
      </c>
      <c r="B46" s="9" t="s">
        <v>272</v>
      </c>
      <c r="C46" s="9" t="s">
        <v>275</v>
      </c>
      <c r="D46" s="9" t="s">
        <v>276</v>
      </c>
      <c r="E46" s="13" t="s">
        <v>13</v>
      </c>
      <c r="F46" s="9" t="s">
        <v>4</v>
      </c>
      <c r="G46" s="9">
        <v>51</v>
      </c>
      <c r="H46" s="11">
        <v>1500.93</v>
      </c>
      <c r="I46" s="12">
        <v>2.75</v>
      </c>
      <c r="J46" s="12">
        <f t="shared" si="3"/>
        <v>612</v>
      </c>
      <c r="K46" s="12">
        <v>25</v>
      </c>
      <c r="L46" s="12">
        <f t="shared" si="4"/>
        <v>4764.5574999999999</v>
      </c>
      <c r="M46" s="9" t="s">
        <v>133</v>
      </c>
    </row>
    <row r="47" spans="1:13" s="4" customFormat="1" ht="14.25" customHeight="1">
      <c r="A47" s="8">
        <f t="shared" si="2"/>
        <v>44</v>
      </c>
      <c r="B47" s="9" t="s">
        <v>277</v>
      </c>
      <c r="C47" s="9" t="s">
        <v>278</v>
      </c>
      <c r="D47" s="9" t="s">
        <v>279</v>
      </c>
      <c r="E47" s="13" t="s">
        <v>13</v>
      </c>
      <c r="F47" s="9" t="s">
        <v>48</v>
      </c>
      <c r="G47" s="9">
        <v>135</v>
      </c>
      <c r="H47" s="11">
        <v>2429.59</v>
      </c>
      <c r="I47" s="12">
        <v>2.75</v>
      </c>
      <c r="J47" s="12">
        <f t="shared" si="3"/>
        <v>1620</v>
      </c>
      <c r="K47" s="12">
        <v>25</v>
      </c>
      <c r="L47" s="12">
        <f t="shared" si="4"/>
        <v>8326.3725000000013</v>
      </c>
      <c r="M47" s="9" t="s">
        <v>134</v>
      </c>
    </row>
    <row r="48" spans="1:13" s="55" customFormat="1" ht="14.25" customHeight="1">
      <c r="A48" s="51">
        <f t="shared" si="2"/>
        <v>45</v>
      </c>
      <c r="B48" s="50" t="s">
        <v>277</v>
      </c>
      <c r="C48" s="50" t="s">
        <v>280</v>
      </c>
      <c r="D48" s="50" t="s">
        <v>281</v>
      </c>
      <c r="E48" s="52" t="s">
        <v>13</v>
      </c>
      <c r="F48" s="50" t="s">
        <v>4</v>
      </c>
      <c r="G48" s="50">
        <v>10</v>
      </c>
      <c r="H48" s="53">
        <v>294.3</v>
      </c>
      <c r="I48" s="54">
        <v>2.75</v>
      </c>
      <c r="J48" s="54">
        <f t="shared" si="3"/>
        <v>120</v>
      </c>
      <c r="K48" s="54">
        <v>25</v>
      </c>
      <c r="L48" s="54">
        <f t="shared" si="4"/>
        <v>954.32500000000005</v>
      </c>
      <c r="M48" s="50" t="s">
        <v>135</v>
      </c>
    </row>
    <row r="49" spans="1:13" s="55" customFormat="1" ht="14.25" customHeight="1">
      <c r="A49" s="51">
        <f t="shared" si="2"/>
        <v>46</v>
      </c>
      <c r="B49" s="50" t="s">
        <v>277</v>
      </c>
      <c r="C49" s="50" t="s">
        <v>282</v>
      </c>
      <c r="D49" s="50" t="s">
        <v>283</v>
      </c>
      <c r="E49" s="52" t="s">
        <v>13</v>
      </c>
      <c r="F49" s="50" t="s">
        <v>4</v>
      </c>
      <c r="G49" s="50">
        <v>77</v>
      </c>
      <c r="H49" s="53">
        <v>1317.7</v>
      </c>
      <c r="I49" s="54">
        <v>2.75</v>
      </c>
      <c r="J49" s="54">
        <f t="shared" si="3"/>
        <v>924</v>
      </c>
      <c r="K49" s="54">
        <v>25</v>
      </c>
      <c r="L49" s="54">
        <f t="shared" si="4"/>
        <v>4572.6750000000002</v>
      </c>
      <c r="M49" s="50" t="s">
        <v>135</v>
      </c>
    </row>
    <row r="50" spans="1:13" s="4" customFormat="1" ht="14.25" customHeight="1">
      <c r="A50" s="8">
        <f t="shared" si="2"/>
        <v>47</v>
      </c>
      <c r="B50" s="9" t="s">
        <v>284</v>
      </c>
      <c r="C50" s="9" t="s">
        <v>285</v>
      </c>
      <c r="D50" s="9" t="s">
        <v>286</v>
      </c>
      <c r="E50" s="13" t="s">
        <v>13</v>
      </c>
      <c r="F50" s="9" t="s">
        <v>287</v>
      </c>
      <c r="G50" s="9">
        <v>3</v>
      </c>
      <c r="H50" s="11">
        <v>89.49</v>
      </c>
      <c r="I50" s="12">
        <v>4.8</v>
      </c>
      <c r="J50" s="12">
        <f t="shared" si="3"/>
        <v>36</v>
      </c>
      <c r="K50" s="12">
        <v>25</v>
      </c>
      <c r="L50" s="12">
        <f t="shared" si="4"/>
        <v>490.55199999999996</v>
      </c>
      <c r="M50" s="9" t="s">
        <v>288</v>
      </c>
    </row>
    <row r="51" spans="1:13" s="4" customFormat="1" ht="14.25" customHeight="1">
      <c r="A51" s="8">
        <f t="shared" si="2"/>
        <v>48</v>
      </c>
      <c r="B51" s="9" t="s">
        <v>284</v>
      </c>
      <c r="C51" s="9" t="s">
        <v>289</v>
      </c>
      <c r="D51" s="9" t="s">
        <v>290</v>
      </c>
      <c r="E51" s="13" t="s">
        <v>13</v>
      </c>
      <c r="F51" s="13" t="s">
        <v>291</v>
      </c>
      <c r="G51" s="9">
        <v>66</v>
      </c>
      <c r="H51" s="11">
        <v>1170.23</v>
      </c>
      <c r="I51" s="12">
        <v>4.8</v>
      </c>
      <c r="J51" s="12">
        <f t="shared" si="3"/>
        <v>792</v>
      </c>
      <c r="K51" s="12">
        <v>25</v>
      </c>
      <c r="L51" s="12">
        <f t="shared" si="4"/>
        <v>6434.1040000000003</v>
      </c>
      <c r="M51" s="9" t="s">
        <v>292</v>
      </c>
    </row>
    <row r="52" spans="1:13" s="4" customFormat="1" ht="14.25" customHeight="1">
      <c r="A52" s="8">
        <f t="shared" si="2"/>
        <v>49</v>
      </c>
      <c r="B52" s="9" t="s">
        <v>284</v>
      </c>
      <c r="C52" s="9" t="s">
        <v>293</v>
      </c>
      <c r="D52" s="9" t="s">
        <v>294</v>
      </c>
      <c r="E52" s="13" t="s">
        <v>13</v>
      </c>
      <c r="F52" s="9" t="s">
        <v>37</v>
      </c>
      <c r="G52" s="9">
        <v>154</v>
      </c>
      <c r="H52" s="11">
        <v>3617.18</v>
      </c>
      <c r="I52" s="12">
        <v>4.8</v>
      </c>
      <c r="J52" s="12">
        <f t="shared" si="3"/>
        <v>1848</v>
      </c>
      <c r="K52" s="12">
        <v>25</v>
      </c>
      <c r="L52" s="12">
        <f t="shared" si="4"/>
        <v>19235.464</v>
      </c>
      <c r="M52" s="9" t="s">
        <v>295</v>
      </c>
    </row>
    <row r="53" spans="1:13" s="4" customFormat="1" ht="14.25" customHeight="1">
      <c r="A53" s="8">
        <f t="shared" si="2"/>
        <v>50</v>
      </c>
      <c r="B53" s="9" t="s">
        <v>284</v>
      </c>
      <c r="C53" s="9" t="s">
        <v>296</v>
      </c>
      <c r="D53" s="9" t="s">
        <v>297</v>
      </c>
      <c r="E53" s="13" t="s">
        <v>13</v>
      </c>
      <c r="F53" s="9" t="s">
        <v>287</v>
      </c>
      <c r="G53" s="9">
        <v>43</v>
      </c>
      <c r="H53" s="11">
        <v>1255.48</v>
      </c>
      <c r="I53" s="12">
        <v>4.8</v>
      </c>
      <c r="J53" s="12">
        <f t="shared" si="3"/>
        <v>516</v>
      </c>
      <c r="K53" s="12">
        <v>25</v>
      </c>
      <c r="L53" s="12">
        <f t="shared" si="4"/>
        <v>6567.3040000000001</v>
      </c>
      <c r="M53" s="9" t="s">
        <v>288</v>
      </c>
    </row>
    <row r="54" spans="1:13" s="4" customFormat="1" ht="14.25" customHeight="1">
      <c r="A54" s="8">
        <f t="shared" si="2"/>
        <v>51</v>
      </c>
      <c r="B54" s="9" t="s">
        <v>284</v>
      </c>
      <c r="C54" s="9" t="s">
        <v>298</v>
      </c>
      <c r="D54" s="9" t="s">
        <v>299</v>
      </c>
      <c r="E54" s="13" t="s">
        <v>13</v>
      </c>
      <c r="F54" s="9" t="s">
        <v>3</v>
      </c>
      <c r="G54" s="9">
        <v>36</v>
      </c>
      <c r="H54" s="11">
        <v>805.62</v>
      </c>
      <c r="I54" s="12">
        <v>4.8</v>
      </c>
      <c r="J54" s="12">
        <f t="shared" si="3"/>
        <v>432</v>
      </c>
      <c r="K54" s="12">
        <v>25</v>
      </c>
      <c r="L54" s="12">
        <f t="shared" si="4"/>
        <v>4323.9759999999997</v>
      </c>
      <c r="M54" s="9" t="s">
        <v>186</v>
      </c>
    </row>
    <row r="55" spans="1:13" s="4" customFormat="1" ht="14.25" customHeight="1">
      <c r="A55" s="8">
        <f t="shared" si="2"/>
        <v>52</v>
      </c>
      <c r="B55" s="9" t="s">
        <v>300</v>
      </c>
      <c r="C55" s="9" t="s">
        <v>301</v>
      </c>
      <c r="D55" s="9" t="s">
        <v>302</v>
      </c>
      <c r="E55" s="13" t="s">
        <v>13</v>
      </c>
      <c r="F55" s="9" t="s">
        <v>7</v>
      </c>
      <c r="G55" s="9">
        <v>69</v>
      </c>
      <c r="H55" s="11">
        <v>1530</v>
      </c>
      <c r="I55" s="12">
        <v>1.5</v>
      </c>
      <c r="J55" s="12">
        <f t="shared" si="3"/>
        <v>828</v>
      </c>
      <c r="K55" s="12">
        <v>25</v>
      </c>
      <c r="L55" s="12">
        <f t="shared" si="4"/>
        <v>3148</v>
      </c>
      <c r="M55" s="9" t="s">
        <v>137</v>
      </c>
    </row>
    <row r="56" spans="1:13" s="4" customFormat="1" ht="14.25" customHeight="1">
      <c r="A56" s="8">
        <f t="shared" si="2"/>
        <v>53</v>
      </c>
      <c r="B56" s="9" t="s">
        <v>300</v>
      </c>
      <c r="C56" s="9" t="s">
        <v>303</v>
      </c>
      <c r="D56" s="9" t="s">
        <v>304</v>
      </c>
      <c r="E56" s="13" t="s">
        <v>13</v>
      </c>
      <c r="F56" s="9" t="s">
        <v>24</v>
      </c>
      <c r="G56" s="9">
        <v>74</v>
      </c>
      <c r="H56" s="11">
        <v>1209.77</v>
      </c>
      <c r="I56" s="12">
        <v>2.75</v>
      </c>
      <c r="J56" s="12">
        <f t="shared" si="3"/>
        <v>888</v>
      </c>
      <c r="K56" s="12">
        <v>25</v>
      </c>
      <c r="L56" s="12">
        <f t="shared" si="4"/>
        <v>4239.8675000000003</v>
      </c>
      <c r="M56" s="9" t="s">
        <v>305</v>
      </c>
    </row>
    <row r="57" spans="1:13" s="4" customFormat="1" ht="14.25" customHeight="1">
      <c r="A57" s="45" t="s">
        <v>306</v>
      </c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14">
        <f>ROUND(SUM(L4:L56),0)</f>
        <v>192533</v>
      </c>
      <c r="M57" s="32"/>
    </row>
    <row r="58" spans="1:13" s="4" customFormat="1" ht="14.25" customHeight="1">
      <c r="A58" s="33"/>
      <c r="B58" s="34"/>
      <c r="C58" s="34"/>
      <c r="D58" s="34"/>
      <c r="E58" s="34"/>
      <c r="F58" s="34"/>
      <c r="G58" s="37">
        <f>SUM(G4:G56)</f>
        <v>2677</v>
      </c>
      <c r="H58" s="38">
        <f>SUM(H4:H56)</f>
        <v>52941.10000000002</v>
      </c>
      <c r="I58" s="35"/>
      <c r="J58" s="35"/>
      <c r="K58" s="36"/>
      <c r="L58" s="36"/>
      <c r="M58"/>
    </row>
    <row r="59" spans="1:13" s="3" customFormat="1" ht="30" customHeight="1">
      <c r="A59" s="42" t="s">
        <v>128</v>
      </c>
      <c r="B59" s="42"/>
      <c r="C59" s="42"/>
      <c r="D59" s="42"/>
      <c r="E59" s="42"/>
      <c r="F59" s="42"/>
      <c r="G59" s="42"/>
      <c r="H59" s="42"/>
      <c r="I59" s="43"/>
      <c r="J59" s="43"/>
      <c r="K59" s="43"/>
      <c r="L59" s="43"/>
    </row>
    <row r="60" spans="1:13" s="3" customFormat="1" ht="30" customHeight="1">
      <c r="A60" s="42" t="s">
        <v>1</v>
      </c>
      <c r="B60" s="42"/>
      <c r="C60" s="42"/>
      <c r="D60" s="42"/>
      <c r="E60" s="42"/>
      <c r="F60" s="42"/>
      <c r="G60" s="42"/>
      <c r="H60" s="42"/>
      <c r="I60" s="43"/>
      <c r="J60" s="43"/>
      <c r="K60" s="43"/>
      <c r="L60" s="43"/>
    </row>
  </sheetData>
  <sortState ref="B4:L19">
    <sortCondition ref="B4:B19"/>
    <sortCondition ref="C4:C19"/>
  </sortState>
  <mergeCells count="7">
    <mergeCell ref="H1:L1"/>
    <mergeCell ref="H2:L2"/>
    <mergeCell ref="A59:L59"/>
    <mergeCell ref="A60:L60"/>
    <mergeCell ref="A1:G1"/>
    <mergeCell ref="A2:G2"/>
    <mergeCell ref="A57:K57"/>
  </mergeCells>
  <pageMargins left="0.15748031496062992" right="0.15748031496062992" top="0.59055118110236227" bottom="0.62992125984251968" header="0.19685039370078741" footer="0.31496062992125984"/>
  <pageSetup scale="95" orientation="portrait" horizontalDpi="0" verticalDpi="0" r:id="rId1"/>
  <headerFooter>
    <oddFooter>&amp;C
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workbookViewId="0">
      <selection activeCell="Q12" sqref="Q12"/>
    </sheetView>
  </sheetViews>
  <sheetFormatPr defaultRowHeight="15"/>
  <cols>
    <col min="1" max="1" width="3.42578125" bestFit="1" customWidth="1"/>
    <col min="2" max="2" width="10.7109375" bestFit="1" customWidth="1"/>
    <col min="3" max="3" width="11.7109375" bestFit="1" customWidth="1"/>
    <col min="4" max="4" width="8.28515625" bestFit="1" customWidth="1"/>
    <col min="5" max="5" width="6.42578125" bestFit="1" customWidth="1"/>
    <col min="6" max="6" width="16" bestFit="1" customWidth="1"/>
    <col min="7" max="7" width="5.5703125" bestFit="1" customWidth="1"/>
    <col min="8" max="8" width="10.7109375" bestFit="1" customWidth="1"/>
    <col min="9" max="9" width="5.42578125" bestFit="1" customWidth="1"/>
    <col min="10" max="10" width="9.5703125" bestFit="1" customWidth="1"/>
    <col min="11" max="11" width="8.42578125" bestFit="1" customWidth="1"/>
    <col min="12" max="12" width="10.7109375" bestFit="1" customWidth="1"/>
  </cols>
  <sheetData>
    <row r="1" spans="1:12">
      <c r="A1" s="49" t="s">
        <v>125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>
      <c r="A2" s="6" t="s">
        <v>18</v>
      </c>
      <c r="B2" s="6" t="s">
        <v>8</v>
      </c>
      <c r="C2" s="6" t="s">
        <v>19</v>
      </c>
      <c r="D2" s="6" t="s">
        <v>20</v>
      </c>
      <c r="E2" s="6" t="s">
        <v>9</v>
      </c>
      <c r="F2" s="6" t="s">
        <v>10</v>
      </c>
      <c r="G2" s="6" t="s">
        <v>11</v>
      </c>
      <c r="H2" s="7" t="s">
        <v>2</v>
      </c>
      <c r="I2" s="6" t="s">
        <v>12</v>
      </c>
      <c r="J2" s="6" t="s">
        <v>14</v>
      </c>
      <c r="K2" s="6" t="s">
        <v>15</v>
      </c>
      <c r="L2" s="6" t="s">
        <v>16</v>
      </c>
    </row>
    <row r="3" spans="1:12">
      <c r="A3" s="8">
        <v>1</v>
      </c>
      <c r="B3" s="9" t="s">
        <v>21</v>
      </c>
      <c r="C3" s="9" t="s">
        <v>22</v>
      </c>
      <c r="D3" s="9" t="s">
        <v>23</v>
      </c>
      <c r="E3" s="10" t="s">
        <v>13</v>
      </c>
      <c r="F3" s="9" t="s">
        <v>24</v>
      </c>
      <c r="G3" s="9">
        <v>16</v>
      </c>
      <c r="H3" s="11">
        <v>140.28</v>
      </c>
      <c r="I3" s="12">
        <v>2.75</v>
      </c>
      <c r="J3" s="12">
        <f t="shared" ref="J3:J55" si="0">G3*12</f>
        <v>192</v>
      </c>
      <c r="K3" s="12">
        <v>35</v>
      </c>
      <c r="L3" s="12">
        <f t="shared" ref="L3:L55" si="1">H3*I3+J3+K3</f>
        <v>612.77</v>
      </c>
    </row>
    <row r="4" spans="1:12">
      <c r="A4" s="8">
        <v>2</v>
      </c>
      <c r="B4" s="9" t="s">
        <v>21</v>
      </c>
      <c r="C4" s="9" t="s">
        <v>25</v>
      </c>
      <c r="D4" s="9" t="s">
        <v>26</v>
      </c>
      <c r="E4" s="10" t="s">
        <v>13</v>
      </c>
      <c r="F4" s="9" t="s">
        <v>24</v>
      </c>
      <c r="G4" s="9">
        <v>42</v>
      </c>
      <c r="H4" s="11">
        <v>1172.8699999999999</v>
      </c>
      <c r="I4" s="12">
        <v>2.75</v>
      </c>
      <c r="J4" s="12">
        <f t="shared" si="0"/>
        <v>504</v>
      </c>
      <c r="K4" s="12">
        <v>35</v>
      </c>
      <c r="L4" s="12">
        <f t="shared" si="1"/>
        <v>3764.3924999999999</v>
      </c>
    </row>
    <row r="5" spans="1:12" s="20" customFormat="1" ht="15.75">
      <c r="A5" s="15"/>
      <c r="B5" s="16"/>
      <c r="C5" s="16"/>
      <c r="D5" s="16"/>
      <c r="E5" s="17"/>
      <c r="F5" s="16"/>
      <c r="G5" s="16">
        <f>SUM(G3:G4)</f>
        <v>58</v>
      </c>
      <c r="H5" s="18">
        <f>SUM(H3:H4)</f>
        <v>1313.1499999999999</v>
      </c>
      <c r="I5" s="19"/>
      <c r="J5" s="19">
        <f>SUM(J3:J4)</f>
        <v>696</v>
      </c>
      <c r="K5" s="19">
        <f>SUM(K3:K4)</f>
        <v>70</v>
      </c>
      <c r="L5" s="19">
        <f>SUM(L3:L4)</f>
        <v>4377.1625000000004</v>
      </c>
    </row>
    <row r="6" spans="1:12">
      <c r="A6" s="8">
        <v>3</v>
      </c>
      <c r="B6" s="9" t="s">
        <v>27</v>
      </c>
      <c r="C6" s="9" t="s">
        <v>28</v>
      </c>
      <c r="D6" s="9" t="s">
        <v>29</v>
      </c>
      <c r="E6" s="10" t="s">
        <v>13</v>
      </c>
      <c r="F6" s="9" t="s">
        <v>30</v>
      </c>
      <c r="G6" s="9">
        <v>51</v>
      </c>
      <c r="H6" s="11">
        <v>1333</v>
      </c>
      <c r="I6" s="12">
        <v>4.8</v>
      </c>
      <c r="J6" s="12">
        <f t="shared" si="0"/>
        <v>612</v>
      </c>
      <c r="K6" s="12">
        <v>35</v>
      </c>
      <c r="L6" s="12">
        <f t="shared" si="1"/>
        <v>7045.4</v>
      </c>
    </row>
    <row r="7" spans="1:12">
      <c r="A7" s="8">
        <v>4</v>
      </c>
      <c r="B7" s="9" t="s">
        <v>27</v>
      </c>
      <c r="C7" s="9" t="s">
        <v>31</v>
      </c>
      <c r="D7" s="9" t="s">
        <v>32</v>
      </c>
      <c r="E7" s="10" t="s">
        <v>13</v>
      </c>
      <c r="F7" s="9" t="s">
        <v>3</v>
      </c>
      <c r="G7" s="9">
        <v>31</v>
      </c>
      <c r="H7" s="11">
        <v>499</v>
      </c>
      <c r="I7" s="12">
        <f>VLOOKUP(F7,[1]Invoice!$F$4:$I$19,4,FALSE)</f>
        <v>4.8</v>
      </c>
      <c r="J7" s="12">
        <f t="shared" si="0"/>
        <v>372</v>
      </c>
      <c r="K7" s="12">
        <v>35</v>
      </c>
      <c r="L7" s="12">
        <f t="shared" si="1"/>
        <v>2802.2</v>
      </c>
    </row>
    <row r="8" spans="1:12">
      <c r="A8" s="8">
        <v>5</v>
      </c>
      <c r="B8" s="9" t="s">
        <v>27</v>
      </c>
      <c r="C8" s="9" t="s">
        <v>33</v>
      </c>
      <c r="D8" s="9" t="s">
        <v>34</v>
      </c>
      <c r="E8" s="10" t="s">
        <v>13</v>
      </c>
      <c r="F8" s="9" t="s">
        <v>3</v>
      </c>
      <c r="G8" s="9">
        <v>52</v>
      </c>
      <c r="H8" s="11">
        <v>851</v>
      </c>
      <c r="I8" s="12">
        <f>VLOOKUP(F8,[1]Invoice!$F$4:$I$19,4,FALSE)</f>
        <v>4.8</v>
      </c>
      <c r="J8" s="12">
        <f t="shared" si="0"/>
        <v>624</v>
      </c>
      <c r="K8" s="12">
        <v>35</v>
      </c>
      <c r="L8" s="12">
        <f t="shared" si="1"/>
        <v>4743.7999999999993</v>
      </c>
    </row>
    <row r="9" spans="1:12">
      <c r="A9" s="8">
        <v>6</v>
      </c>
      <c r="B9" s="9" t="s">
        <v>27</v>
      </c>
      <c r="C9" s="9" t="s">
        <v>35</v>
      </c>
      <c r="D9" s="9" t="s">
        <v>36</v>
      </c>
      <c r="E9" s="10" t="s">
        <v>13</v>
      </c>
      <c r="F9" s="9" t="s">
        <v>37</v>
      </c>
      <c r="G9" s="9">
        <v>38</v>
      </c>
      <c r="H9" s="11">
        <v>663</v>
      </c>
      <c r="I9" s="12">
        <v>4.8</v>
      </c>
      <c r="J9" s="12">
        <f t="shared" si="0"/>
        <v>456</v>
      </c>
      <c r="K9" s="12">
        <v>35</v>
      </c>
      <c r="L9" s="12">
        <f t="shared" si="1"/>
        <v>3673.4</v>
      </c>
    </row>
    <row r="10" spans="1:12">
      <c r="A10" s="8">
        <v>7</v>
      </c>
      <c r="B10" s="9" t="s">
        <v>27</v>
      </c>
      <c r="C10" s="9" t="s">
        <v>38</v>
      </c>
      <c r="D10" s="9" t="s">
        <v>39</v>
      </c>
      <c r="E10" s="10" t="s">
        <v>13</v>
      </c>
      <c r="F10" s="9" t="s">
        <v>37</v>
      </c>
      <c r="G10" s="9">
        <v>67</v>
      </c>
      <c r="H10" s="11">
        <v>281</v>
      </c>
      <c r="I10" s="12">
        <v>4.8</v>
      </c>
      <c r="J10" s="12">
        <f t="shared" si="0"/>
        <v>804</v>
      </c>
      <c r="K10" s="12">
        <v>35</v>
      </c>
      <c r="L10" s="12">
        <f t="shared" si="1"/>
        <v>2187.8000000000002</v>
      </c>
    </row>
    <row r="11" spans="1:12">
      <c r="A11" s="8">
        <v>8</v>
      </c>
      <c r="B11" s="9" t="s">
        <v>27</v>
      </c>
      <c r="C11" s="9" t="s">
        <v>40</v>
      </c>
      <c r="D11" s="9" t="s">
        <v>41</v>
      </c>
      <c r="E11" s="10" t="s">
        <v>13</v>
      </c>
      <c r="F11" s="9" t="s">
        <v>37</v>
      </c>
      <c r="G11" s="9">
        <v>18</v>
      </c>
      <c r="H11" s="11">
        <v>247.28</v>
      </c>
      <c r="I11" s="12">
        <v>4.8</v>
      </c>
      <c r="J11" s="12">
        <f t="shared" si="0"/>
        <v>216</v>
      </c>
      <c r="K11" s="12">
        <v>35</v>
      </c>
      <c r="L11" s="12">
        <f t="shared" si="1"/>
        <v>1437.944</v>
      </c>
    </row>
    <row r="12" spans="1:12" s="20" customFormat="1" ht="15.75">
      <c r="A12" s="15"/>
      <c r="B12" s="16"/>
      <c r="C12" s="16"/>
      <c r="D12" s="16"/>
      <c r="E12" s="17"/>
      <c r="F12" s="16"/>
      <c r="G12" s="16">
        <f>SUM(G6:G11)</f>
        <v>257</v>
      </c>
      <c r="H12" s="18">
        <f>SUM(H6:H11)</f>
        <v>3874.28</v>
      </c>
      <c r="I12" s="19"/>
      <c r="J12" s="19">
        <f>SUM(J6:J11)</f>
        <v>3084</v>
      </c>
      <c r="K12" s="19">
        <f>SUM(K6:K11)</f>
        <v>210</v>
      </c>
      <c r="L12" s="19">
        <f>SUM(L6:L11)</f>
        <v>21890.543999999998</v>
      </c>
    </row>
    <row r="13" spans="1:12">
      <c r="A13" s="8">
        <v>9</v>
      </c>
      <c r="B13" s="9" t="s">
        <v>42</v>
      </c>
      <c r="C13" s="9" t="s">
        <v>43</v>
      </c>
      <c r="D13" s="9" t="s">
        <v>44</v>
      </c>
      <c r="E13" s="10" t="s">
        <v>13</v>
      </c>
      <c r="F13" s="9" t="s">
        <v>45</v>
      </c>
      <c r="G13" s="9">
        <v>20</v>
      </c>
      <c r="H13" s="11">
        <v>372.9</v>
      </c>
      <c r="I13" s="12">
        <v>3.8</v>
      </c>
      <c r="J13" s="12">
        <f t="shared" si="0"/>
        <v>240</v>
      </c>
      <c r="K13" s="12">
        <v>35</v>
      </c>
      <c r="L13" s="12">
        <f t="shared" si="1"/>
        <v>1692.0199999999998</v>
      </c>
    </row>
    <row r="14" spans="1:12">
      <c r="A14" s="8">
        <v>10</v>
      </c>
      <c r="B14" s="9" t="s">
        <v>42</v>
      </c>
      <c r="C14" s="9" t="s">
        <v>46</v>
      </c>
      <c r="D14" s="9" t="s">
        <v>47</v>
      </c>
      <c r="E14" s="10" t="s">
        <v>13</v>
      </c>
      <c r="F14" s="9" t="s">
        <v>48</v>
      </c>
      <c r="G14" s="9">
        <v>30</v>
      </c>
      <c r="H14" s="11">
        <v>495.96</v>
      </c>
      <c r="I14" s="12">
        <v>2.75</v>
      </c>
      <c r="J14" s="12">
        <f t="shared" si="0"/>
        <v>360</v>
      </c>
      <c r="K14" s="12">
        <v>35</v>
      </c>
      <c r="L14" s="12">
        <f t="shared" si="1"/>
        <v>1758.8899999999999</v>
      </c>
    </row>
    <row r="15" spans="1:12">
      <c r="A15" s="8">
        <v>11</v>
      </c>
      <c r="B15" s="9" t="s">
        <v>42</v>
      </c>
      <c r="C15" s="9" t="s">
        <v>49</v>
      </c>
      <c r="D15" s="9" t="s">
        <v>50</v>
      </c>
      <c r="E15" s="10" t="s">
        <v>13</v>
      </c>
      <c r="F15" s="9" t="s">
        <v>6</v>
      </c>
      <c r="G15" s="9">
        <v>5</v>
      </c>
      <c r="H15" s="11">
        <v>83.52</v>
      </c>
      <c r="I15" s="12">
        <f>VLOOKUP(F15,[1]Invoice!$F$4:$I$19,4,FALSE)</f>
        <v>2.75</v>
      </c>
      <c r="J15" s="12">
        <f t="shared" si="0"/>
        <v>60</v>
      </c>
      <c r="K15" s="12">
        <v>35</v>
      </c>
      <c r="L15" s="12">
        <f t="shared" si="1"/>
        <v>324.67999999999995</v>
      </c>
    </row>
    <row r="16" spans="1:12" s="26" customFormat="1" ht="15.75">
      <c r="A16" s="21"/>
      <c r="B16" s="22"/>
      <c r="C16" s="22"/>
      <c r="D16" s="22"/>
      <c r="E16" s="23"/>
      <c r="F16" s="22"/>
      <c r="G16" s="22">
        <f>SUM(G13:G15)</f>
        <v>55</v>
      </c>
      <c r="H16" s="24">
        <f>SUM(H13:H15)</f>
        <v>952.37999999999988</v>
      </c>
      <c r="I16" s="25"/>
      <c r="J16" s="25">
        <f>SUM(J13:J15)</f>
        <v>660</v>
      </c>
      <c r="K16" s="25">
        <f>SUM(K13:K15)</f>
        <v>105</v>
      </c>
      <c r="L16" s="25">
        <f>SUM(L13:L15)</f>
        <v>3775.5899999999997</v>
      </c>
    </row>
    <row r="17" spans="1:12">
      <c r="A17" s="8">
        <v>12</v>
      </c>
      <c r="B17" s="9" t="s">
        <v>51</v>
      </c>
      <c r="C17" s="9" t="s">
        <v>52</v>
      </c>
      <c r="D17" s="9" t="s">
        <v>53</v>
      </c>
      <c r="E17" s="10" t="s">
        <v>13</v>
      </c>
      <c r="F17" s="9" t="s">
        <v>54</v>
      </c>
      <c r="G17" s="9">
        <v>44</v>
      </c>
      <c r="H17" s="11">
        <v>645.26</v>
      </c>
      <c r="I17" s="12">
        <v>2.75</v>
      </c>
      <c r="J17" s="12">
        <f t="shared" si="0"/>
        <v>528</v>
      </c>
      <c r="K17" s="12">
        <v>35</v>
      </c>
      <c r="L17" s="12">
        <f t="shared" si="1"/>
        <v>2337.4650000000001</v>
      </c>
    </row>
    <row r="18" spans="1:12">
      <c r="A18" s="8">
        <v>13</v>
      </c>
      <c r="B18" s="9" t="s">
        <v>51</v>
      </c>
      <c r="C18" s="9" t="s">
        <v>55</v>
      </c>
      <c r="D18" s="9" t="s">
        <v>56</v>
      </c>
      <c r="E18" s="10" t="s">
        <v>13</v>
      </c>
      <c r="F18" s="9" t="s">
        <v>4</v>
      </c>
      <c r="G18" s="9">
        <v>20</v>
      </c>
      <c r="H18" s="11">
        <v>502.2</v>
      </c>
      <c r="I18" s="12">
        <f>VLOOKUP(F18,[1]Invoice!$F$4:$I$19,4,FALSE)</f>
        <v>2.75</v>
      </c>
      <c r="J18" s="12">
        <f t="shared" si="0"/>
        <v>240</v>
      </c>
      <c r="K18" s="12">
        <v>35</v>
      </c>
      <c r="L18" s="12">
        <f t="shared" si="1"/>
        <v>1656.05</v>
      </c>
    </row>
    <row r="19" spans="1:12" s="20" customFormat="1" ht="15.75">
      <c r="A19" s="15"/>
      <c r="B19" s="16"/>
      <c r="C19" s="16"/>
      <c r="D19" s="16"/>
      <c r="E19" s="17"/>
      <c r="F19" s="16"/>
      <c r="G19" s="16">
        <f>SUM(G17:G18)</f>
        <v>64</v>
      </c>
      <c r="H19" s="18">
        <f>SUM(H17:H18)</f>
        <v>1147.46</v>
      </c>
      <c r="I19" s="19"/>
      <c r="J19" s="19">
        <f>SUM(J17:J18)</f>
        <v>768</v>
      </c>
      <c r="K19" s="19">
        <f>SUM(K17:K18)</f>
        <v>70</v>
      </c>
      <c r="L19" s="19">
        <f>SUM(L17:L18)</f>
        <v>3993.5150000000003</v>
      </c>
    </row>
    <row r="20" spans="1:12">
      <c r="A20" s="8">
        <v>14</v>
      </c>
      <c r="B20" s="9" t="s">
        <v>57</v>
      </c>
      <c r="C20" s="9" t="s">
        <v>58</v>
      </c>
      <c r="D20" s="9" t="s">
        <v>59</v>
      </c>
      <c r="E20" s="10" t="s">
        <v>13</v>
      </c>
      <c r="F20" s="9" t="s">
        <v>3</v>
      </c>
      <c r="G20" s="9">
        <v>19</v>
      </c>
      <c r="H20" s="11">
        <v>238</v>
      </c>
      <c r="I20" s="12">
        <f>VLOOKUP(F20,[1]Invoice!$F$4:$I$19,4,FALSE)</f>
        <v>4.8</v>
      </c>
      <c r="J20" s="12">
        <f t="shared" si="0"/>
        <v>228</v>
      </c>
      <c r="K20" s="12">
        <v>35</v>
      </c>
      <c r="L20" s="12">
        <f t="shared" si="1"/>
        <v>1405.3999999999999</v>
      </c>
    </row>
    <row r="21" spans="1:12" s="20" customFormat="1" ht="15.75">
      <c r="A21" s="15"/>
      <c r="B21" s="16"/>
      <c r="C21" s="16"/>
      <c r="D21" s="16"/>
      <c r="E21" s="17"/>
      <c r="F21" s="16"/>
      <c r="G21" s="16">
        <f>SUM(G20)</f>
        <v>19</v>
      </c>
      <c r="H21" s="18">
        <f>SUM(H20)</f>
        <v>238</v>
      </c>
      <c r="I21" s="19"/>
      <c r="J21" s="19">
        <f>SUM(J20)</f>
        <v>228</v>
      </c>
      <c r="K21" s="19">
        <f>SUM(K20)</f>
        <v>35</v>
      </c>
      <c r="L21" s="19">
        <f>SUM(L20)</f>
        <v>1405.3999999999999</v>
      </c>
    </row>
    <row r="22" spans="1:12">
      <c r="A22" s="8">
        <v>15</v>
      </c>
      <c r="B22" s="9" t="s">
        <v>60</v>
      </c>
      <c r="C22" s="9" t="s">
        <v>61</v>
      </c>
      <c r="D22" s="9" t="s">
        <v>62</v>
      </c>
      <c r="E22" s="10" t="s">
        <v>13</v>
      </c>
      <c r="F22" s="9" t="s">
        <v>4</v>
      </c>
      <c r="G22" s="9">
        <v>46</v>
      </c>
      <c r="H22" s="11">
        <v>623</v>
      </c>
      <c r="I22" s="12">
        <f>VLOOKUP(F22,[1]Invoice!$F$4:$I$19,4,FALSE)</f>
        <v>2.75</v>
      </c>
      <c r="J22" s="12">
        <f t="shared" si="0"/>
        <v>552</v>
      </c>
      <c r="K22" s="12">
        <v>35</v>
      </c>
      <c r="L22" s="12">
        <f t="shared" si="1"/>
        <v>2300.25</v>
      </c>
    </row>
    <row r="23" spans="1:12">
      <c r="A23" s="8">
        <v>16</v>
      </c>
      <c r="B23" s="9" t="s">
        <v>60</v>
      </c>
      <c r="C23" s="9" t="s">
        <v>63</v>
      </c>
      <c r="D23" s="9" t="s">
        <v>64</v>
      </c>
      <c r="E23" s="10" t="s">
        <v>13</v>
      </c>
      <c r="F23" s="9" t="s">
        <v>4</v>
      </c>
      <c r="G23" s="9">
        <v>10</v>
      </c>
      <c r="H23" s="11">
        <v>82</v>
      </c>
      <c r="I23" s="12">
        <f>VLOOKUP(F23,[1]Invoice!$F$4:$I$19,4,FALSE)</f>
        <v>2.75</v>
      </c>
      <c r="J23" s="12">
        <f t="shared" si="0"/>
        <v>120</v>
      </c>
      <c r="K23" s="12">
        <v>35</v>
      </c>
      <c r="L23" s="12">
        <f t="shared" si="1"/>
        <v>380.5</v>
      </c>
    </row>
    <row r="24" spans="1:12">
      <c r="A24" s="8">
        <v>17</v>
      </c>
      <c r="B24" s="9" t="s">
        <v>60</v>
      </c>
      <c r="C24" s="9" t="s">
        <v>65</v>
      </c>
      <c r="D24" s="9" t="s">
        <v>66</v>
      </c>
      <c r="E24" s="10" t="s">
        <v>13</v>
      </c>
      <c r="F24" s="9" t="s">
        <v>4</v>
      </c>
      <c r="G24" s="9">
        <v>13</v>
      </c>
      <c r="H24" s="11">
        <v>276</v>
      </c>
      <c r="I24" s="12">
        <f>VLOOKUP(F24,[1]Invoice!$F$4:$I$19,4,FALSE)</f>
        <v>2.75</v>
      </c>
      <c r="J24" s="12">
        <f t="shared" si="0"/>
        <v>156</v>
      </c>
      <c r="K24" s="12">
        <v>35</v>
      </c>
      <c r="L24" s="12">
        <f t="shared" si="1"/>
        <v>950</v>
      </c>
    </row>
    <row r="25" spans="1:12">
      <c r="A25" s="8">
        <v>18</v>
      </c>
      <c r="B25" s="9" t="s">
        <v>60</v>
      </c>
      <c r="C25" s="9" t="s">
        <v>67</v>
      </c>
      <c r="D25" s="9" t="s">
        <v>68</v>
      </c>
      <c r="E25" s="10" t="s">
        <v>13</v>
      </c>
      <c r="F25" s="9" t="s">
        <v>4</v>
      </c>
      <c r="G25" s="9">
        <v>9</v>
      </c>
      <c r="H25" s="11">
        <v>80</v>
      </c>
      <c r="I25" s="12">
        <f>VLOOKUP(F25,[1]Invoice!$F$4:$I$19,4,FALSE)</f>
        <v>2.75</v>
      </c>
      <c r="J25" s="12">
        <f t="shared" si="0"/>
        <v>108</v>
      </c>
      <c r="K25" s="12">
        <v>35</v>
      </c>
      <c r="L25" s="12">
        <f t="shared" si="1"/>
        <v>363</v>
      </c>
    </row>
    <row r="26" spans="1:12" s="20" customFormat="1" ht="15.75">
      <c r="A26" s="15"/>
      <c r="B26" s="16"/>
      <c r="C26" s="16"/>
      <c r="D26" s="16"/>
      <c r="E26" s="17"/>
      <c r="F26" s="16"/>
      <c r="G26" s="16">
        <f>SUM(G22:G25)</f>
        <v>78</v>
      </c>
      <c r="H26" s="18">
        <f>SUM(H22:H25)</f>
        <v>1061</v>
      </c>
      <c r="I26" s="19"/>
      <c r="J26" s="19">
        <f>SUM(J22:J25)</f>
        <v>936</v>
      </c>
      <c r="K26" s="19">
        <f>SUM(K22:K25)</f>
        <v>140</v>
      </c>
      <c r="L26" s="19">
        <f>SUM(L22:L25)</f>
        <v>3993.75</v>
      </c>
    </row>
    <row r="27" spans="1:12">
      <c r="A27" s="8">
        <v>19</v>
      </c>
      <c r="B27" s="9" t="s">
        <v>69</v>
      </c>
      <c r="C27" s="9" t="s">
        <v>70</v>
      </c>
      <c r="D27" s="9" t="s">
        <v>71</v>
      </c>
      <c r="E27" s="10" t="s">
        <v>13</v>
      </c>
      <c r="F27" s="9" t="s">
        <v>4</v>
      </c>
      <c r="G27" s="9">
        <v>5</v>
      </c>
      <c r="H27" s="11">
        <v>165</v>
      </c>
      <c r="I27" s="12">
        <f>VLOOKUP(F27,[1]Invoice!$F$4:$I$19,4,FALSE)</f>
        <v>2.75</v>
      </c>
      <c r="J27" s="12">
        <f t="shared" si="0"/>
        <v>60</v>
      </c>
      <c r="K27" s="12">
        <v>35</v>
      </c>
      <c r="L27" s="12">
        <f t="shared" si="1"/>
        <v>548.75</v>
      </c>
    </row>
    <row r="28" spans="1:12">
      <c r="A28" s="8">
        <v>20</v>
      </c>
      <c r="B28" s="9" t="s">
        <v>69</v>
      </c>
      <c r="C28" s="9" t="s">
        <v>72</v>
      </c>
      <c r="D28" s="9" t="s">
        <v>73</v>
      </c>
      <c r="E28" s="10" t="s">
        <v>13</v>
      </c>
      <c r="F28" s="9" t="s">
        <v>4</v>
      </c>
      <c r="G28" s="9">
        <v>70</v>
      </c>
      <c r="H28" s="11">
        <v>1757.7</v>
      </c>
      <c r="I28" s="12">
        <f>VLOOKUP(F28,[1]Invoice!$F$4:$I$19,4,FALSE)</f>
        <v>2.75</v>
      </c>
      <c r="J28" s="12">
        <f t="shared" si="0"/>
        <v>840</v>
      </c>
      <c r="K28" s="12">
        <v>35</v>
      </c>
      <c r="L28" s="12">
        <f t="shared" si="1"/>
        <v>5708.6750000000002</v>
      </c>
    </row>
    <row r="29" spans="1:12">
      <c r="A29" s="8">
        <v>21</v>
      </c>
      <c r="B29" s="9" t="s">
        <v>69</v>
      </c>
      <c r="C29" s="9" t="s">
        <v>74</v>
      </c>
      <c r="D29" s="9" t="s">
        <v>75</v>
      </c>
      <c r="E29" s="10" t="s">
        <v>13</v>
      </c>
      <c r="F29" s="9" t="s">
        <v>4</v>
      </c>
      <c r="G29" s="9">
        <v>80</v>
      </c>
      <c r="H29" s="11">
        <v>1699.54</v>
      </c>
      <c r="I29" s="12">
        <f>VLOOKUP(F29,[1]Invoice!$F$4:$I$19,4,FALSE)</f>
        <v>2.75</v>
      </c>
      <c r="J29" s="12">
        <f t="shared" si="0"/>
        <v>960</v>
      </c>
      <c r="K29" s="12">
        <v>35</v>
      </c>
      <c r="L29" s="12">
        <f t="shared" si="1"/>
        <v>5668.7349999999997</v>
      </c>
    </row>
    <row r="30" spans="1:12" s="20" customFormat="1" ht="15.75">
      <c r="A30" s="15"/>
      <c r="B30" s="16"/>
      <c r="C30" s="16"/>
      <c r="D30" s="16"/>
      <c r="E30" s="17"/>
      <c r="F30" s="16"/>
      <c r="G30" s="16">
        <f>SUM(G27:G29)</f>
        <v>155</v>
      </c>
      <c r="H30" s="18">
        <f>SUM(H27:H29)</f>
        <v>3622.24</v>
      </c>
      <c r="I30" s="19"/>
      <c r="J30" s="19">
        <f>SUM(J27:J29)</f>
        <v>1860</v>
      </c>
      <c r="K30" s="19">
        <f>SUM(K27:K29)</f>
        <v>105</v>
      </c>
      <c r="L30" s="19">
        <f>SUM(L27:L29)</f>
        <v>11926.16</v>
      </c>
    </row>
    <row r="31" spans="1:12">
      <c r="A31" s="8">
        <v>22</v>
      </c>
      <c r="B31" s="9" t="s">
        <v>76</v>
      </c>
      <c r="C31" s="9" t="s">
        <v>77</v>
      </c>
      <c r="D31" s="9" t="s">
        <v>78</v>
      </c>
      <c r="E31" s="10" t="s">
        <v>13</v>
      </c>
      <c r="F31" s="9" t="s">
        <v>79</v>
      </c>
      <c r="G31" s="9">
        <v>43</v>
      </c>
      <c r="H31" s="11">
        <v>642.47</v>
      </c>
      <c r="I31" s="12">
        <v>2.75</v>
      </c>
      <c r="J31" s="12">
        <f t="shared" si="0"/>
        <v>516</v>
      </c>
      <c r="K31" s="12">
        <v>35</v>
      </c>
      <c r="L31" s="12">
        <f t="shared" si="1"/>
        <v>2317.7925</v>
      </c>
    </row>
    <row r="32" spans="1:12" s="20" customFormat="1" ht="15.75">
      <c r="A32" s="15"/>
      <c r="B32" s="16"/>
      <c r="C32" s="16"/>
      <c r="D32" s="16"/>
      <c r="E32" s="17"/>
      <c r="F32" s="16"/>
      <c r="G32" s="16">
        <f>SUM(G31)</f>
        <v>43</v>
      </c>
      <c r="H32" s="18">
        <f>SUM(H31)</f>
        <v>642.47</v>
      </c>
      <c r="I32" s="19"/>
      <c r="J32" s="19">
        <f>SUM(J31)</f>
        <v>516</v>
      </c>
      <c r="K32" s="19">
        <f>SUM(K31)</f>
        <v>35</v>
      </c>
      <c r="L32" s="19">
        <f>SUM(L31)</f>
        <v>2317.7925</v>
      </c>
    </row>
    <row r="33" spans="1:12">
      <c r="A33" s="8">
        <v>23</v>
      </c>
      <c r="B33" s="9" t="s">
        <v>80</v>
      </c>
      <c r="C33" s="9" t="s">
        <v>81</v>
      </c>
      <c r="D33" s="9" t="s">
        <v>82</v>
      </c>
      <c r="E33" s="10" t="s">
        <v>13</v>
      </c>
      <c r="F33" s="9" t="s">
        <v>3</v>
      </c>
      <c r="G33" s="9">
        <v>59</v>
      </c>
      <c r="H33" s="11">
        <v>839</v>
      </c>
      <c r="I33" s="12">
        <f>VLOOKUP(F33,[1]Invoice!$F$4:$I$19,4,FALSE)</f>
        <v>4.8</v>
      </c>
      <c r="J33" s="12">
        <f t="shared" si="0"/>
        <v>708</v>
      </c>
      <c r="K33" s="12">
        <v>35</v>
      </c>
      <c r="L33" s="12">
        <f t="shared" si="1"/>
        <v>4770.2</v>
      </c>
    </row>
    <row r="34" spans="1:12">
      <c r="A34" s="8">
        <v>24</v>
      </c>
      <c r="B34" s="9" t="s">
        <v>80</v>
      </c>
      <c r="C34" s="9" t="s">
        <v>83</v>
      </c>
      <c r="D34" s="9" t="s">
        <v>84</v>
      </c>
      <c r="E34" s="10" t="s">
        <v>13</v>
      </c>
      <c r="F34" s="9" t="s">
        <v>3</v>
      </c>
      <c r="G34" s="9">
        <v>7</v>
      </c>
      <c r="H34" s="11">
        <v>171</v>
      </c>
      <c r="I34" s="12">
        <f>VLOOKUP(F34,[1]Invoice!$F$4:$I$19,4,FALSE)</f>
        <v>4.8</v>
      </c>
      <c r="J34" s="12">
        <f t="shared" si="0"/>
        <v>84</v>
      </c>
      <c r="K34" s="12">
        <v>35</v>
      </c>
      <c r="L34" s="12">
        <f t="shared" si="1"/>
        <v>939.8</v>
      </c>
    </row>
    <row r="35" spans="1:12">
      <c r="A35" s="8">
        <v>25</v>
      </c>
      <c r="B35" s="9" t="s">
        <v>80</v>
      </c>
      <c r="C35" s="9" t="s">
        <v>85</v>
      </c>
      <c r="D35" s="9" t="s">
        <v>86</v>
      </c>
      <c r="E35" s="10" t="s">
        <v>13</v>
      </c>
      <c r="F35" s="9" t="s">
        <v>30</v>
      </c>
      <c r="G35" s="9">
        <v>76</v>
      </c>
      <c r="H35" s="11">
        <v>1409</v>
      </c>
      <c r="I35" s="12">
        <v>4.8</v>
      </c>
      <c r="J35" s="12">
        <f t="shared" si="0"/>
        <v>912</v>
      </c>
      <c r="K35" s="12">
        <v>35</v>
      </c>
      <c r="L35" s="12">
        <f t="shared" si="1"/>
        <v>7710.2</v>
      </c>
    </row>
    <row r="36" spans="1:12">
      <c r="A36" s="8">
        <v>26</v>
      </c>
      <c r="B36" s="9" t="s">
        <v>80</v>
      </c>
      <c r="C36" s="9" t="s">
        <v>87</v>
      </c>
      <c r="D36" s="9" t="s">
        <v>88</v>
      </c>
      <c r="E36" s="10" t="s">
        <v>13</v>
      </c>
      <c r="F36" s="9" t="s">
        <v>3</v>
      </c>
      <c r="G36" s="9">
        <v>3</v>
      </c>
      <c r="H36" s="11">
        <v>18</v>
      </c>
      <c r="I36" s="12">
        <f>VLOOKUP(F36,[1]Invoice!$F$4:$I$19,4,FALSE)</f>
        <v>4.8</v>
      </c>
      <c r="J36" s="12">
        <f t="shared" si="0"/>
        <v>36</v>
      </c>
      <c r="K36" s="12">
        <v>35</v>
      </c>
      <c r="L36" s="12">
        <f t="shared" si="1"/>
        <v>157.39999999999998</v>
      </c>
    </row>
    <row r="37" spans="1:12">
      <c r="A37" s="8">
        <v>27</v>
      </c>
      <c r="B37" s="9" t="s">
        <v>80</v>
      </c>
      <c r="C37" s="9" t="s">
        <v>89</v>
      </c>
      <c r="D37" s="9" t="s">
        <v>90</v>
      </c>
      <c r="E37" s="10" t="s">
        <v>13</v>
      </c>
      <c r="F37" s="9" t="s">
        <v>4</v>
      </c>
      <c r="G37" s="9">
        <v>13</v>
      </c>
      <c r="H37" s="11">
        <v>326.43</v>
      </c>
      <c r="I37" s="12">
        <f>VLOOKUP(F37,[1]Invoice!$F$4:$I$19,4,FALSE)</f>
        <v>2.75</v>
      </c>
      <c r="J37" s="12">
        <f t="shared" si="0"/>
        <v>156</v>
      </c>
      <c r="K37" s="12">
        <v>35</v>
      </c>
      <c r="L37" s="12">
        <f t="shared" si="1"/>
        <v>1088.6824999999999</v>
      </c>
    </row>
    <row r="38" spans="1:12">
      <c r="A38" s="8">
        <v>28</v>
      </c>
      <c r="B38" s="9" t="s">
        <v>80</v>
      </c>
      <c r="C38" s="9" t="s">
        <v>91</v>
      </c>
      <c r="D38" s="9" t="s">
        <v>92</v>
      </c>
      <c r="E38" s="10" t="s">
        <v>13</v>
      </c>
      <c r="F38" s="9" t="s">
        <v>45</v>
      </c>
      <c r="G38" s="9">
        <v>58</v>
      </c>
      <c r="H38" s="11">
        <v>885.3</v>
      </c>
      <c r="I38" s="12">
        <v>3.8</v>
      </c>
      <c r="J38" s="12">
        <f t="shared" si="0"/>
        <v>696</v>
      </c>
      <c r="K38" s="12">
        <v>35</v>
      </c>
      <c r="L38" s="12">
        <f t="shared" si="1"/>
        <v>4095.14</v>
      </c>
    </row>
    <row r="39" spans="1:12">
      <c r="A39" s="8">
        <v>29</v>
      </c>
      <c r="B39" s="9" t="s">
        <v>80</v>
      </c>
      <c r="C39" s="9" t="s">
        <v>93</v>
      </c>
      <c r="D39" s="9" t="s">
        <v>94</v>
      </c>
      <c r="E39" s="10" t="s">
        <v>13</v>
      </c>
      <c r="F39" s="9" t="s">
        <v>95</v>
      </c>
      <c r="G39" s="9">
        <v>35</v>
      </c>
      <c r="H39" s="11">
        <v>687.51</v>
      </c>
      <c r="I39" s="12">
        <v>2.75</v>
      </c>
      <c r="J39" s="12">
        <f t="shared" si="0"/>
        <v>420</v>
      </c>
      <c r="K39" s="12">
        <v>35</v>
      </c>
      <c r="L39" s="12">
        <f t="shared" si="1"/>
        <v>2345.6525000000001</v>
      </c>
    </row>
    <row r="40" spans="1:12" s="20" customFormat="1" ht="15.75">
      <c r="A40" s="15"/>
      <c r="B40" s="16"/>
      <c r="C40" s="16"/>
      <c r="D40" s="16"/>
      <c r="E40" s="17"/>
      <c r="F40" s="16"/>
      <c r="G40" s="16">
        <f>SUM(G33:G39)</f>
        <v>251</v>
      </c>
      <c r="H40" s="18">
        <f>SUM(H33:H39)</f>
        <v>4336.24</v>
      </c>
      <c r="I40" s="19"/>
      <c r="J40" s="19">
        <f>SUM(J33:J39)</f>
        <v>3012</v>
      </c>
      <c r="K40" s="19">
        <f>SUM(K33:K39)</f>
        <v>245</v>
      </c>
      <c r="L40" s="19">
        <f>SUM(L33:L39)</f>
        <v>21107.075000000001</v>
      </c>
    </row>
    <row r="41" spans="1:12">
      <c r="A41" s="8">
        <v>30</v>
      </c>
      <c r="B41" s="9" t="s">
        <v>96</v>
      </c>
      <c r="C41" s="9" t="s">
        <v>97</v>
      </c>
      <c r="D41" s="9" t="s">
        <v>98</v>
      </c>
      <c r="E41" s="10" t="s">
        <v>13</v>
      </c>
      <c r="F41" s="9" t="s">
        <v>99</v>
      </c>
      <c r="G41" s="9">
        <v>33</v>
      </c>
      <c r="H41" s="11">
        <v>270</v>
      </c>
      <c r="I41" s="12">
        <v>1.5</v>
      </c>
      <c r="J41" s="12">
        <f t="shared" si="0"/>
        <v>396</v>
      </c>
      <c r="K41" s="12">
        <v>35</v>
      </c>
      <c r="L41" s="12">
        <f t="shared" si="1"/>
        <v>836</v>
      </c>
    </row>
    <row r="42" spans="1:12">
      <c r="A42" s="8">
        <v>31</v>
      </c>
      <c r="B42" s="9" t="s">
        <v>96</v>
      </c>
      <c r="C42" s="9" t="s">
        <v>100</v>
      </c>
      <c r="D42" s="9" t="s">
        <v>101</v>
      </c>
      <c r="E42" s="10" t="s">
        <v>13</v>
      </c>
      <c r="F42" s="9" t="s">
        <v>102</v>
      </c>
      <c r="G42" s="9">
        <v>17</v>
      </c>
      <c r="H42" s="11">
        <v>160.08000000000001</v>
      </c>
      <c r="I42" s="12">
        <v>1.5</v>
      </c>
      <c r="J42" s="12">
        <f t="shared" si="0"/>
        <v>204</v>
      </c>
      <c r="K42" s="12">
        <v>35</v>
      </c>
      <c r="L42" s="12">
        <f t="shared" si="1"/>
        <v>479.12</v>
      </c>
    </row>
    <row r="43" spans="1:12" s="20" customFormat="1" ht="15.75">
      <c r="A43" s="15"/>
      <c r="B43" s="16"/>
      <c r="C43" s="16"/>
      <c r="D43" s="16"/>
      <c r="E43" s="17"/>
      <c r="F43" s="16"/>
      <c r="G43" s="16">
        <f>SUM(G41:G42)</f>
        <v>50</v>
      </c>
      <c r="H43" s="18">
        <f>SUM(H41:H42)</f>
        <v>430.08000000000004</v>
      </c>
      <c r="I43" s="19"/>
      <c r="J43" s="19">
        <f>SUM(J41:J42)</f>
        <v>600</v>
      </c>
      <c r="K43" s="19">
        <f>SUM(K41:K42)</f>
        <v>70</v>
      </c>
      <c r="L43" s="19">
        <f>SUM(L41:L42)</f>
        <v>1315.12</v>
      </c>
    </row>
    <row r="44" spans="1:12">
      <c r="A44" s="8">
        <v>32</v>
      </c>
      <c r="B44" s="9" t="s">
        <v>103</v>
      </c>
      <c r="C44" s="9" t="s">
        <v>104</v>
      </c>
      <c r="D44" s="9" t="s">
        <v>105</v>
      </c>
      <c r="E44" s="10" t="s">
        <v>13</v>
      </c>
      <c r="F44" s="9" t="s">
        <v>4</v>
      </c>
      <c r="G44" s="9">
        <v>22</v>
      </c>
      <c r="H44" s="11">
        <v>695.86</v>
      </c>
      <c r="I44" s="12">
        <f>VLOOKUP(F44,[1]Invoice!$F$4:$I$19,4,FALSE)</f>
        <v>2.75</v>
      </c>
      <c r="J44" s="12">
        <f t="shared" si="0"/>
        <v>264</v>
      </c>
      <c r="K44" s="12">
        <v>35</v>
      </c>
      <c r="L44" s="12">
        <f t="shared" si="1"/>
        <v>2212.6149999999998</v>
      </c>
    </row>
    <row r="45" spans="1:12" s="20" customFormat="1" ht="15.75">
      <c r="A45" s="15"/>
      <c r="B45" s="16"/>
      <c r="C45" s="16"/>
      <c r="D45" s="16"/>
      <c r="E45" s="17"/>
      <c r="F45" s="16"/>
      <c r="G45" s="16">
        <f>SUM(G44)</f>
        <v>22</v>
      </c>
      <c r="H45" s="18">
        <f>SUM(H44)</f>
        <v>695.86</v>
      </c>
      <c r="I45" s="19"/>
      <c r="J45" s="19">
        <f>SUM(J44)</f>
        <v>264</v>
      </c>
      <c r="K45" s="19">
        <f>SUM(K44)</f>
        <v>35</v>
      </c>
      <c r="L45" s="19">
        <f>SUM(L44)</f>
        <v>2212.6149999999998</v>
      </c>
    </row>
    <row r="46" spans="1:12">
      <c r="A46" s="8">
        <v>33</v>
      </c>
      <c r="B46" s="9" t="s">
        <v>106</v>
      </c>
      <c r="C46" s="9" t="s">
        <v>107</v>
      </c>
      <c r="D46" s="9" t="s">
        <v>108</v>
      </c>
      <c r="E46" s="10" t="s">
        <v>13</v>
      </c>
      <c r="F46" s="9" t="s">
        <v>6</v>
      </c>
      <c r="G46" s="9">
        <v>15</v>
      </c>
      <c r="H46" s="11">
        <v>190.32</v>
      </c>
      <c r="I46" s="12">
        <f>VLOOKUP(F46,[1]Invoice!$F$4:$I$19,4,FALSE)</f>
        <v>2.75</v>
      </c>
      <c r="J46" s="12">
        <f t="shared" si="0"/>
        <v>180</v>
      </c>
      <c r="K46" s="12">
        <v>35</v>
      </c>
      <c r="L46" s="12">
        <f t="shared" si="1"/>
        <v>738.38</v>
      </c>
    </row>
    <row r="47" spans="1:12" s="20" customFormat="1" ht="15.75">
      <c r="A47" s="15"/>
      <c r="B47" s="16"/>
      <c r="C47" s="16"/>
      <c r="D47" s="16"/>
      <c r="E47" s="17"/>
      <c r="F47" s="16"/>
      <c r="G47" s="16">
        <f>SUM(G46)</f>
        <v>15</v>
      </c>
      <c r="H47" s="18">
        <f>SUM(H46)</f>
        <v>190.32</v>
      </c>
      <c r="I47" s="19"/>
      <c r="J47" s="19">
        <f>SUM(J46)</f>
        <v>180</v>
      </c>
      <c r="K47" s="19">
        <f>SUM(K46)</f>
        <v>35</v>
      </c>
      <c r="L47" s="19">
        <f>SUM(L46)</f>
        <v>738.38</v>
      </c>
    </row>
    <row r="48" spans="1:12">
      <c r="A48" s="8">
        <v>34</v>
      </c>
      <c r="B48" s="9" t="s">
        <v>109</v>
      </c>
      <c r="C48" s="9" t="s">
        <v>110</v>
      </c>
      <c r="D48" s="9" t="s">
        <v>111</v>
      </c>
      <c r="E48" s="10" t="s">
        <v>13</v>
      </c>
      <c r="F48" s="9" t="s">
        <v>7</v>
      </c>
      <c r="G48" s="9">
        <v>79</v>
      </c>
      <c r="H48" s="11">
        <v>1695.38</v>
      </c>
      <c r="I48" s="12">
        <f>VLOOKUP(F48,[1]Invoice!$F$4:$I$19,4,FALSE)</f>
        <v>1.5</v>
      </c>
      <c r="J48" s="12">
        <f t="shared" si="0"/>
        <v>948</v>
      </c>
      <c r="K48" s="12">
        <v>35</v>
      </c>
      <c r="L48" s="12">
        <f t="shared" si="1"/>
        <v>3526.07</v>
      </c>
    </row>
    <row r="49" spans="1:12" s="20" customFormat="1" ht="15.75">
      <c r="A49" s="15"/>
      <c r="B49" s="16"/>
      <c r="C49" s="16"/>
      <c r="D49" s="16"/>
      <c r="E49" s="17"/>
      <c r="F49" s="16"/>
      <c r="G49" s="16">
        <f>SUM(G48)</f>
        <v>79</v>
      </c>
      <c r="H49" s="18">
        <f>SUM(H48)</f>
        <v>1695.38</v>
      </c>
      <c r="I49" s="19"/>
      <c r="J49" s="19">
        <f>SUM(J48)</f>
        <v>948</v>
      </c>
      <c r="K49" s="19">
        <f>SUM(K48)</f>
        <v>35</v>
      </c>
      <c r="L49" s="19">
        <f>SUM(L48)</f>
        <v>3526.07</v>
      </c>
    </row>
    <row r="50" spans="1:12">
      <c r="A50" s="8">
        <v>35</v>
      </c>
      <c r="B50" s="9" t="s">
        <v>112</v>
      </c>
      <c r="C50" s="9" t="s">
        <v>113</v>
      </c>
      <c r="D50" s="9" t="s">
        <v>114</v>
      </c>
      <c r="E50" s="10" t="s">
        <v>13</v>
      </c>
      <c r="F50" s="9" t="s">
        <v>5</v>
      </c>
      <c r="G50" s="9">
        <v>119</v>
      </c>
      <c r="H50" s="11">
        <v>3360</v>
      </c>
      <c r="I50" s="12">
        <f>VLOOKUP(F50,[1]Invoice!$F$4:$I$19,4,FALSE)</f>
        <v>3.8</v>
      </c>
      <c r="J50" s="12">
        <f t="shared" si="0"/>
        <v>1428</v>
      </c>
      <c r="K50" s="12">
        <v>35</v>
      </c>
      <c r="L50" s="12">
        <f t="shared" si="1"/>
        <v>14231</v>
      </c>
    </row>
    <row r="51" spans="1:12">
      <c r="A51" s="8">
        <v>36</v>
      </c>
      <c r="B51" s="9" t="s">
        <v>112</v>
      </c>
      <c r="C51" s="9" t="s">
        <v>115</v>
      </c>
      <c r="D51" s="9" t="s">
        <v>116</v>
      </c>
      <c r="E51" s="10" t="s">
        <v>13</v>
      </c>
      <c r="F51" s="9" t="s">
        <v>79</v>
      </c>
      <c r="G51" s="9">
        <v>32</v>
      </c>
      <c r="H51" s="11">
        <v>775</v>
      </c>
      <c r="I51" s="12">
        <v>2.75</v>
      </c>
      <c r="J51" s="12">
        <f t="shared" si="0"/>
        <v>384</v>
      </c>
      <c r="K51" s="12">
        <v>35</v>
      </c>
      <c r="L51" s="12">
        <f t="shared" si="1"/>
        <v>2550.25</v>
      </c>
    </row>
    <row r="52" spans="1:12" s="20" customFormat="1" ht="15.75">
      <c r="A52" s="15"/>
      <c r="B52" s="16"/>
      <c r="C52" s="16"/>
      <c r="D52" s="16"/>
      <c r="E52" s="17"/>
      <c r="F52" s="16"/>
      <c r="G52" s="16">
        <f>SUM(G50:G51)</f>
        <v>151</v>
      </c>
      <c r="H52" s="18">
        <f>SUM(H50:H51)</f>
        <v>4135</v>
      </c>
      <c r="I52" s="19"/>
      <c r="J52" s="19">
        <f>SUM(J50:J51)</f>
        <v>1812</v>
      </c>
      <c r="K52" s="19">
        <f>SUM(K50:K51)</f>
        <v>70</v>
      </c>
      <c r="L52" s="19">
        <f>SUM(L50:L51)</f>
        <v>16781.25</v>
      </c>
    </row>
    <row r="53" spans="1:12">
      <c r="A53" s="8">
        <v>37</v>
      </c>
      <c r="B53" s="9" t="s">
        <v>117</v>
      </c>
      <c r="C53" s="9" t="s">
        <v>118</v>
      </c>
      <c r="D53" s="9" t="s">
        <v>119</v>
      </c>
      <c r="E53" s="10" t="s">
        <v>13</v>
      </c>
      <c r="F53" s="9" t="s">
        <v>3</v>
      </c>
      <c r="G53" s="9">
        <v>27</v>
      </c>
      <c r="H53" s="11">
        <v>583</v>
      </c>
      <c r="I53" s="12">
        <f>VLOOKUP(F53,[1]Invoice!$F$4:$I$19,4,FALSE)</f>
        <v>4.8</v>
      </c>
      <c r="J53" s="12">
        <f t="shared" si="0"/>
        <v>324</v>
      </c>
      <c r="K53" s="12">
        <v>35</v>
      </c>
      <c r="L53" s="12">
        <f t="shared" si="1"/>
        <v>3157.4</v>
      </c>
    </row>
    <row r="54" spans="1:12">
      <c r="A54" s="8">
        <v>38</v>
      </c>
      <c r="B54" s="9" t="s">
        <v>117</v>
      </c>
      <c r="C54" s="9" t="s">
        <v>120</v>
      </c>
      <c r="D54" s="9" t="s">
        <v>121</v>
      </c>
      <c r="E54" s="10" t="s">
        <v>13</v>
      </c>
      <c r="F54" s="9" t="s">
        <v>3</v>
      </c>
      <c r="G54" s="9">
        <v>10</v>
      </c>
      <c r="H54" s="11">
        <v>295</v>
      </c>
      <c r="I54" s="12">
        <f>VLOOKUP(F54,[1]Invoice!$F$4:$I$19,4,FALSE)</f>
        <v>4.8</v>
      </c>
      <c r="J54" s="12">
        <f t="shared" si="0"/>
        <v>120</v>
      </c>
      <c r="K54" s="12">
        <v>35</v>
      </c>
      <c r="L54" s="12">
        <f t="shared" si="1"/>
        <v>1571</v>
      </c>
    </row>
    <row r="55" spans="1:12">
      <c r="A55" s="8">
        <v>39</v>
      </c>
      <c r="B55" s="9" t="s">
        <v>117</v>
      </c>
      <c r="C55" s="9" t="s">
        <v>122</v>
      </c>
      <c r="D55" s="9" t="s">
        <v>123</v>
      </c>
      <c r="E55" s="10" t="s">
        <v>13</v>
      </c>
      <c r="F55" s="9" t="s">
        <v>24</v>
      </c>
      <c r="G55" s="9">
        <v>65</v>
      </c>
      <c r="H55" s="11">
        <v>1437</v>
      </c>
      <c r="I55" s="12">
        <v>2.75</v>
      </c>
      <c r="J55" s="12">
        <f t="shared" si="0"/>
        <v>780</v>
      </c>
      <c r="K55" s="12">
        <v>35</v>
      </c>
      <c r="L55" s="12">
        <f t="shared" si="1"/>
        <v>4766.75</v>
      </c>
    </row>
    <row r="56" spans="1:12" s="29" customFormat="1" ht="15.75">
      <c r="A56" s="15"/>
      <c r="B56" s="15"/>
      <c r="C56" s="15"/>
      <c r="D56" s="15"/>
      <c r="E56" s="15"/>
      <c r="F56" s="15"/>
      <c r="G56" s="15">
        <f>SUM(G53:G55)</f>
        <v>102</v>
      </c>
      <c r="H56" s="27">
        <f>SUM(H53:H55)</f>
        <v>2315</v>
      </c>
      <c r="I56" s="15"/>
      <c r="J56" s="28">
        <f>SUM(J53:J55)</f>
        <v>1224</v>
      </c>
      <c r="K56" s="28">
        <f>SUM(K53:K55)</f>
        <v>105</v>
      </c>
      <c r="L56" s="28">
        <f>SUM(L53:L55)</f>
        <v>9495.15</v>
      </c>
    </row>
    <row r="57" spans="1:12" s="20" customFormat="1" ht="15.75">
      <c r="A57" s="46" t="s">
        <v>124</v>
      </c>
      <c r="B57" s="47"/>
      <c r="C57" s="47"/>
      <c r="D57" s="47"/>
      <c r="E57" s="47"/>
      <c r="F57" s="48"/>
      <c r="G57" s="16">
        <f>G56+G52+G49+G47+G45+G43+G40+G32+G30+G26+G21+G19+G16+G12+G5</f>
        <v>1399</v>
      </c>
      <c r="H57" s="18">
        <f>H56+H52+H49+H47+H45+H43+H40+H32+H30+H26+H21+H19+H16+H12+H5</f>
        <v>26648.86</v>
      </c>
      <c r="I57" s="16"/>
      <c r="J57" s="19">
        <f>J56+J52+J49+J47+J45+J43+J40+J32+J30+J26+J21+J19+J16+J12+J5</f>
        <v>16788</v>
      </c>
      <c r="K57" s="19">
        <f>K56+K52+K49+K47+K45+K43+K40+K32+K30+K26+K21+K19+K16+K12+K5</f>
        <v>1365</v>
      </c>
      <c r="L57" s="19" t="e">
        <f>Invoice!#REF!</f>
        <v>#REF!</v>
      </c>
    </row>
  </sheetData>
  <mergeCells count="2">
    <mergeCell ref="A57:F57"/>
    <mergeCell ref="A1:L1"/>
  </mergeCells>
  <pageMargins left="0.15748031496062992" right="0.27559055118110237" top="0.74803149606299213" bottom="0.74803149606299213" header="0.31496062992125984" footer="0.31496062992125984"/>
  <pageSetup scale="95" fitToHeight="0" orientation="portrait" horizontalDpi="0" verticalDpi="0" r:id="rId1"/>
  <headerFoot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Invoice</vt:lpstr>
      <vt:lpstr>Sheet1</vt:lpstr>
      <vt:lpstr>Invoice!Print_Titles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2024-03-14T07:03:09Z</cp:lastPrinted>
  <dcterms:created xsi:type="dcterms:W3CDTF">2023-10-09T12:38:08Z</dcterms:created>
  <dcterms:modified xsi:type="dcterms:W3CDTF">2024-04-17T10:06:46Z</dcterms:modified>
</cp:coreProperties>
</file>